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 activeTab="1"/>
  </bookViews>
  <sheets>
    <sheet name="ДЭП2018" sheetId="1" r:id="rId1"/>
    <sheet name="апрель" sheetId="2" r:id="rId2"/>
  </sheets>
  <definedNames>
    <definedName name="_xlnm.Print_Area" localSheetId="0">ДЭП2018!$A$1:$AZ$32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2" l="1"/>
  <c r="Q11" i="2"/>
  <c r="Q15" i="2"/>
  <c r="Q20" i="2"/>
  <c r="AE21" i="2" l="1"/>
  <c r="Y21" i="2"/>
  <c r="AB21" i="2"/>
  <c r="AE20" i="2"/>
  <c r="AH21" i="2"/>
  <c r="AH20" i="2"/>
  <c r="AK21" i="2"/>
  <c r="AK20" i="2"/>
  <c r="Y20" i="2"/>
  <c r="AH10" i="2"/>
  <c r="AK10" i="2"/>
  <c r="AE11" i="2"/>
  <c r="AB11" i="2"/>
  <c r="V10" i="2"/>
  <c r="S10" i="2"/>
  <c r="Y11" i="2"/>
  <c r="V11" i="2"/>
  <c r="S11" i="2"/>
  <c r="AH11" i="2"/>
  <c r="AK11" i="2"/>
  <c r="N10" i="2" l="1"/>
  <c r="N20" i="2"/>
  <c r="N21" i="2"/>
  <c r="N6" i="2" l="1"/>
  <c r="N5" i="2"/>
  <c r="AE10" i="2" l="1"/>
  <c r="P10" i="2"/>
  <c r="Y10" i="2"/>
  <c r="AB10" i="2"/>
  <c r="AN11" i="2"/>
  <c r="P11" i="2" l="1"/>
  <c r="AN16" i="2"/>
  <c r="V16" i="2"/>
  <c r="E20" i="2" l="1"/>
  <c r="AW20" i="2" s="1"/>
  <c r="E10" i="2"/>
  <c r="E11" i="2"/>
  <c r="E12" i="2"/>
  <c r="E13" i="2"/>
  <c r="E15" i="2"/>
  <c r="E16" i="2"/>
  <c r="E17" i="2"/>
  <c r="E18" i="2"/>
  <c r="E21" i="2"/>
  <c r="AW21" i="2" s="1"/>
  <c r="E22" i="2"/>
  <c r="E23" i="2"/>
  <c r="AK15" i="2"/>
  <c r="AK14" i="2" s="1"/>
  <c r="S20" i="2"/>
  <c r="D20" i="2" s="1"/>
  <c r="AN20" i="2"/>
  <c r="AN19" i="2"/>
  <c r="K19" i="2"/>
  <c r="K14" i="2"/>
  <c r="K9" i="2"/>
  <c r="K6" i="2"/>
  <c r="K5" i="2"/>
  <c r="K4" i="2" l="1"/>
  <c r="AW23" i="2" l="1"/>
  <c r="D23" i="2"/>
  <c r="AU23" i="2" s="1"/>
  <c r="AW22" i="2"/>
  <c r="D22" i="2"/>
  <c r="AU22" i="2" s="1"/>
  <c r="AM21" i="2"/>
  <c r="AG21" i="2"/>
  <c r="AD21" i="2"/>
  <c r="AA21" i="2"/>
  <c r="X21" i="2"/>
  <c r="U21" i="2"/>
  <c r="R21" i="2"/>
  <c r="O21" i="2"/>
  <c r="L21" i="2"/>
  <c r="I21" i="2"/>
  <c r="D21" i="2"/>
  <c r="AU21" i="2" s="1"/>
  <c r="U20" i="2"/>
  <c r="R20" i="2"/>
  <c r="AU20" i="2"/>
  <c r="AV19" i="2"/>
  <c r="AT19" i="2"/>
  <c r="AL19" i="2"/>
  <c r="AK19" i="2"/>
  <c r="AM19" i="2" s="1"/>
  <c r="AI19" i="2"/>
  <c r="AH19" i="2"/>
  <c r="AF19" i="2"/>
  <c r="AE19" i="2"/>
  <c r="AG19" i="2" s="1"/>
  <c r="AC19" i="2"/>
  <c r="AB19" i="2"/>
  <c r="Z19" i="2"/>
  <c r="Y19" i="2"/>
  <c r="AA19" i="2" s="1"/>
  <c r="W19" i="2"/>
  <c r="V19" i="2"/>
  <c r="T19" i="2"/>
  <c r="S19" i="2"/>
  <c r="U19" i="2" s="1"/>
  <c r="Q19" i="2"/>
  <c r="P19" i="2"/>
  <c r="N19" i="2"/>
  <c r="M19" i="2"/>
  <c r="J19" i="2"/>
  <c r="H19" i="2"/>
  <c r="G19" i="2"/>
  <c r="AW18" i="2"/>
  <c r="D18" i="2"/>
  <c r="AU18" i="2" s="1"/>
  <c r="AW17" i="2"/>
  <c r="D17" i="2"/>
  <c r="AU17" i="2" s="1"/>
  <c r="AW16" i="2"/>
  <c r="D16" i="2"/>
  <c r="AU16" i="2" s="1"/>
  <c r="AM15" i="2"/>
  <c r="AJ15" i="2"/>
  <c r="AG15" i="2"/>
  <c r="AD15" i="2"/>
  <c r="X15" i="2"/>
  <c r="U15" i="2"/>
  <c r="R15" i="2"/>
  <c r="AW15" i="2"/>
  <c r="D15" i="2"/>
  <c r="AU15" i="2" s="1"/>
  <c r="AV14" i="2"/>
  <c r="AT14" i="2"/>
  <c r="AN14" i="2"/>
  <c r="AL14" i="2"/>
  <c r="AL4" i="2" s="1"/>
  <c r="AI14" i="2"/>
  <c r="AH14" i="2"/>
  <c r="AF14" i="2"/>
  <c r="AE14" i="2"/>
  <c r="AC14" i="2"/>
  <c r="AB14" i="2"/>
  <c r="Z14" i="2"/>
  <c r="Y14" i="2"/>
  <c r="W14" i="2"/>
  <c r="V14" i="2"/>
  <c r="T14" i="2"/>
  <c r="T4" i="2" s="1"/>
  <c r="S14" i="2"/>
  <c r="Q14" i="2"/>
  <c r="P14" i="2"/>
  <c r="N14" i="2"/>
  <c r="M14" i="2"/>
  <c r="J14" i="2"/>
  <c r="H14" i="2"/>
  <c r="G14" i="2"/>
  <c r="AW13" i="2"/>
  <c r="D13" i="2"/>
  <c r="AU13" i="2" s="1"/>
  <c r="AW12" i="2"/>
  <c r="D12" i="2"/>
  <c r="AU12" i="2" s="1"/>
  <c r="AG11" i="2"/>
  <c r="AD11" i="2"/>
  <c r="AA11" i="2"/>
  <c r="X11" i="2"/>
  <c r="U11" i="2"/>
  <c r="R11" i="2"/>
  <c r="O11" i="2"/>
  <c r="L11" i="2"/>
  <c r="L9" i="2" s="1"/>
  <c r="I11" i="2"/>
  <c r="D11" i="2"/>
  <c r="AU11" i="2" s="1"/>
  <c r="AM10" i="2"/>
  <c r="AD10" i="2"/>
  <c r="AA10" i="2"/>
  <c r="AA5" i="2" s="1"/>
  <c r="X10" i="2"/>
  <c r="X5" i="2" s="1"/>
  <c r="U10" i="2"/>
  <c r="U5" i="2" s="1"/>
  <c r="R10" i="2"/>
  <c r="O10" i="2"/>
  <c r="L10" i="2"/>
  <c r="I10" i="2"/>
  <c r="D10" i="2"/>
  <c r="AU10" i="2" s="1"/>
  <c r="AV9" i="2"/>
  <c r="AT9" i="2"/>
  <c r="AN9" i="2"/>
  <c r="AN4" i="2" s="1"/>
  <c r="AL9" i="2"/>
  <c r="AK9" i="2"/>
  <c r="AK4" i="2" s="1"/>
  <c r="AI9" i="2"/>
  <c r="AH9" i="2"/>
  <c r="AJ9" i="2" s="1"/>
  <c r="AF9" i="2"/>
  <c r="AE9" i="2"/>
  <c r="AC9" i="2"/>
  <c r="AB9" i="2"/>
  <c r="AD9" i="2" s="1"/>
  <c r="Z9" i="2"/>
  <c r="Y9" i="2"/>
  <c r="W9" i="2"/>
  <c r="V9" i="2"/>
  <c r="X9" i="2" s="1"/>
  <c r="T9" i="2"/>
  <c r="S9" i="2"/>
  <c r="Q9" i="2"/>
  <c r="P9" i="2"/>
  <c r="N9" i="2"/>
  <c r="M9" i="2"/>
  <c r="J9" i="2"/>
  <c r="J4" i="2" s="1"/>
  <c r="H9" i="2"/>
  <c r="G9" i="2"/>
  <c r="AV8" i="2"/>
  <c r="AT8" i="2"/>
  <c r="AU8" i="2" s="1"/>
  <c r="N8" i="2"/>
  <c r="H8" i="2"/>
  <c r="D8" i="2"/>
  <c r="AV7" i="2"/>
  <c r="AT7" i="2"/>
  <c r="AN7" i="2"/>
  <c r="AK7" i="2"/>
  <c r="AH7" i="2"/>
  <c r="AE7" i="2"/>
  <c r="V7" i="2"/>
  <c r="S7" i="2"/>
  <c r="Q7" i="2"/>
  <c r="P7" i="2"/>
  <c r="N7" i="2"/>
  <c r="M7" i="2"/>
  <c r="J7" i="2"/>
  <c r="H7" i="2"/>
  <c r="G7" i="2"/>
  <c r="AV6" i="2"/>
  <c r="AT6" i="2"/>
  <c r="AN6" i="2"/>
  <c r="AK6" i="2"/>
  <c r="AM6" i="2" s="1"/>
  <c r="AI6" i="2"/>
  <c r="AH6" i="2"/>
  <c r="AF6" i="2"/>
  <c r="AE6" i="2"/>
  <c r="AG6" i="2" s="1"/>
  <c r="AC6" i="2"/>
  <c r="AB6" i="2"/>
  <c r="Z6" i="2"/>
  <c r="Y6" i="2"/>
  <c r="AA6" i="2" s="1"/>
  <c r="W6" i="2"/>
  <c r="V6" i="2"/>
  <c r="T6" i="2"/>
  <c r="S6" i="2"/>
  <c r="U6" i="2" s="1"/>
  <c r="Q6" i="2"/>
  <c r="P6" i="2"/>
  <c r="M6" i="2"/>
  <c r="J6" i="2"/>
  <c r="L6" i="2" s="1"/>
  <c r="H6" i="2"/>
  <c r="G6" i="2"/>
  <c r="AV5" i="2"/>
  <c r="AT5" i="2"/>
  <c r="AO5" i="2"/>
  <c r="AN5" i="2"/>
  <c r="AL5" i="2"/>
  <c r="AK5" i="2"/>
  <c r="AJ5" i="2"/>
  <c r="AI5" i="2"/>
  <c r="AH5" i="2"/>
  <c r="AG5" i="2"/>
  <c r="AF5" i="2"/>
  <c r="AE5" i="2"/>
  <c r="AD5" i="2"/>
  <c r="AC5" i="2"/>
  <c r="AB5" i="2"/>
  <c r="Z5" i="2"/>
  <c r="Y5" i="2"/>
  <c r="W5" i="2"/>
  <c r="V5" i="2"/>
  <c r="T5" i="2"/>
  <c r="S5" i="2"/>
  <c r="Q5" i="2"/>
  <c r="P5" i="2"/>
  <c r="M5" i="2"/>
  <c r="L5" i="2"/>
  <c r="J5" i="2"/>
  <c r="H5" i="2"/>
  <c r="G5" i="2"/>
  <c r="AP4" i="2"/>
  <c r="AO4" i="2"/>
  <c r="AF4" i="2"/>
  <c r="Z4" i="2"/>
  <c r="H4" i="2"/>
  <c r="R9" i="2" l="1"/>
  <c r="N4" i="2"/>
  <c r="F11" i="2"/>
  <c r="D6" i="2"/>
  <c r="AU6" i="2" s="1"/>
  <c r="E6" i="2"/>
  <c r="O6" i="2"/>
  <c r="E19" i="2"/>
  <c r="AW19" i="2" s="1"/>
  <c r="O19" i="2"/>
  <c r="E8" i="2"/>
  <c r="E9" i="2"/>
  <c r="AW9" i="2" s="1"/>
  <c r="AB4" i="2"/>
  <c r="E5" i="2"/>
  <c r="AW5" i="2" s="1"/>
  <c r="R6" i="2"/>
  <c r="AD6" i="2"/>
  <c r="AJ6" i="2"/>
  <c r="E7" i="2"/>
  <c r="AW7" i="2" s="1"/>
  <c r="D7" i="2"/>
  <c r="U9" i="2"/>
  <c r="U4" i="2" s="1"/>
  <c r="AA9" i="2"/>
  <c r="AG9" i="2"/>
  <c r="AM9" i="2"/>
  <c r="R5" i="2"/>
  <c r="E14" i="2"/>
  <c r="AW14" i="2" s="1"/>
  <c r="S4" i="2"/>
  <c r="V4" i="2"/>
  <c r="Y4" i="2"/>
  <c r="AE4" i="2"/>
  <c r="R19" i="2"/>
  <c r="X19" i="2"/>
  <c r="AD19" i="2"/>
  <c r="AJ19" i="2"/>
  <c r="F21" i="2"/>
  <c r="AH4" i="2"/>
  <c r="D9" i="2"/>
  <c r="AU9" i="2" s="1"/>
  <c r="AM5" i="2"/>
  <c r="X6" i="2"/>
  <c r="P4" i="2"/>
  <c r="AV4" i="2"/>
  <c r="I6" i="2"/>
  <c r="I9" i="2"/>
  <c r="I5" i="2"/>
  <c r="O9" i="2"/>
  <c r="U14" i="2"/>
  <c r="X14" i="2"/>
  <c r="X4" i="2" s="1"/>
  <c r="W4" i="2"/>
  <c r="AG14" i="2"/>
  <c r="AJ14" i="2"/>
  <c r="AI4" i="2"/>
  <c r="D5" i="2"/>
  <c r="AT4" i="2"/>
  <c r="AU7" i="2"/>
  <c r="AW8" i="2"/>
  <c r="F10" i="2"/>
  <c r="AW10" i="2"/>
  <c r="AW11" i="2"/>
  <c r="D14" i="2"/>
  <c r="F14" i="2" s="1"/>
  <c r="G4" i="2"/>
  <c r="M4" i="2"/>
  <c r="O14" i="2"/>
  <c r="R14" i="2"/>
  <c r="Q4" i="2"/>
  <c r="AA14" i="2"/>
  <c r="AD14" i="2"/>
  <c r="AC4" i="2"/>
  <c r="AM14" i="2"/>
  <c r="AU14" i="2"/>
  <c r="F15" i="2"/>
  <c r="D19" i="2"/>
  <c r="I19" i="2"/>
  <c r="L19" i="2"/>
  <c r="L4" i="2" s="1"/>
  <c r="AO6" i="1"/>
  <c r="AP6" i="1"/>
  <c r="H7" i="1"/>
  <c r="J7" i="1"/>
  <c r="K7" i="1"/>
  <c r="M7" i="1"/>
  <c r="N7" i="1"/>
  <c r="P7" i="1"/>
  <c r="Q7" i="1"/>
  <c r="S7" i="1"/>
  <c r="T7" i="1"/>
  <c r="V7" i="1"/>
  <c r="W7" i="1"/>
  <c r="Y7" i="1"/>
  <c r="Z7" i="1"/>
  <c r="AB7" i="1"/>
  <c r="AC7" i="1"/>
  <c r="AE7" i="1"/>
  <c r="AF7" i="1"/>
  <c r="AH7" i="1"/>
  <c r="AI7" i="1"/>
  <c r="AK7" i="1"/>
  <c r="AL7" i="1"/>
  <c r="AN7" i="1"/>
  <c r="AO7" i="1"/>
  <c r="G7" i="1"/>
  <c r="D22" i="1"/>
  <c r="AK21" i="1"/>
  <c r="AH21" i="1"/>
  <c r="AE21" i="1"/>
  <c r="AB21" i="1"/>
  <c r="Y21" i="1"/>
  <c r="V21" i="1"/>
  <c r="S21" i="1"/>
  <c r="P21" i="1"/>
  <c r="M21" i="1"/>
  <c r="J21" i="1"/>
  <c r="G21" i="1"/>
  <c r="R22" i="1"/>
  <c r="U22" i="1"/>
  <c r="AD4" i="2" l="1"/>
  <c r="AA4" i="2"/>
  <c r="F9" i="2"/>
  <c r="F6" i="2"/>
  <c r="R4" i="2"/>
  <c r="F19" i="2"/>
  <c r="F5" i="2"/>
  <c r="AW6" i="2"/>
  <c r="E4" i="2"/>
  <c r="AW4" i="2" s="1"/>
  <c r="AG4" i="2"/>
  <c r="D7" i="1"/>
  <c r="AM4" i="2"/>
  <c r="AJ4" i="2"/>
  <c r="AU5" i="2"/>
  <c r="AU19" i="2"/>
  <c r="D4" i="2"/>
  <c r="O4" i="2"/>
  <c r="I4" i="2"/>
  <c r="AE11" i="1"/>
  <c r="G11" i="1"/>
  <c r="H11" i="1"/>
  <c r="J11" i="1"/>
  <c r="K11" i="1"/>
  <c r="M11" i="1"/>
  <c r="N11" i="1"/>
  <c r="E12" i="1"/>
  <c r="E13" i="1"/>
  <c r="E11" i="1" s="1"/>
  <c r="E14" i="1"/>
  <c r="E15" i="1"/>
  <c r="F4" i="2" l="1"/>
  <c r="AU4" i="2"/>
  <c r="AM12" i="1"/>
  <c r="AM7" i="1" s="1"/>
  <c r="AM17" i="1"/>
  <c r="AM23" i="1"/>
  <c r="AL11" i="1"/>
  <c r="AL16" i="1"/>
  <c r="AL21" i="1"/>
  <c r="AL6" i="1" l="1"/>
  <c r="AJ17" i="1"/>
  <c r="AJ7" i="1" s="1"/>
  <c r="AI8" i="1"/>
  <c r="AI11" i="1"/>
  <c r="AI16" i="1"/>
  <c r="AG13" i="1" l="1"/>
  <c r="AG17" i="1"/>
  <c r="AG7" i="1" s="1"/>
  <c r="AG23" i="1"/>
  <c r="AF8" i="1"/>
  <c r="AF11" i="1"/>
  <c r="AF16" i="1"/>
  <c r="AD12" i="1" l="1"/>
  <c r="AD13" i="1"/>
  <c r="AD17" i="1"/>
  <c r="AD23" i="1"/>
  <c r="AC8" i="1"/>
  <c r="AC11" i="1"/>
  <c r="AC16" i="1"/>
  <c r="AD7" i="1" l="1"/>
  <c r="AA12" i="1"/>
  <c r="AA7" i="1" s="1"/>
  <c r="AA13" i="1"/>
  <c r="AA23" i="1"/>
  <c r="Z8" i="1"/>
  <c r="Z11" i="1"/>
  <c r="Z16" i="1"/>
  <c r="X12" i="1" l="1"/>
  <c r="X13" i="1"/>
  <c r="X17" i="1"/>
  <c r="X23" i="1"/>
  <c r="W8" i="1"/>
  <c r="W11" i="1"/>
  <c r="W16" i="1"/>
  <c r="AT11" i="1"/>
  <c r="X7" i="1" l="1"/>
  <c r="U12" i="1"/>
  <c r="U13" i="1"/>
  <c r="U17" i="1"/>
  <c r="U23" i="1"/>
  <c r="T8" i="1"/>
  <c r="T11" i="1"/>
  <c r="T16" i="1"/>
  <c r="U7" i="1" l="1"/>
  <c r="R12" i="1"/>
  <c r="R13" i="1"/>
  <c r="R17" i="1"/>
  <c r="R23" i="1"/>
  <c r="Q9" i="1"/>
  <c r="Q8" i="1"/>
  <c r="Q11" i="1"/>
  <c r="Q16" i="1"/>
  <c r="P11" i="1"/>
  <c r="R7" i="1" l="1"/>
  <c r="R11" i="1"/>
  <c r="O12" i="1"/>
  <c r="O13" i="1"/>
  <c r="O23" i="1"/>
  <c r="N8" i="1"/>
  <c r="N9" i="1"/>
  <c r="N10" i="1"/>
  <c r="D18" i="1"/>
  <c r="N16" i="1"/>
  <c r="O7" i="1" l="1"/>
  <c r="O11" i="1"/>
  <c r="L12" i="1"/>
  <c r="L13" i="1"/>
  <c r="L23" i="1"/>
  <c r="AV7" i="1"/>
  <c r="AV8" i="1"/>
  <c r="K8" i="1"/>
  <c r="K16" i="1"/>
  <c r="L11" i="1" l="1"/>
  <c r="L7" i="1"/>
  <c r="AT21" i="1"/>
  <c r="D23" i="1"/>
  <c r="AU23" i="1" s="1"/>
  <c r="I23" i="1"/>
  <c r="I13" i="1"/>
  <c r="H10" i="1"/>
  <c r="H9" i="1"/>
  <c r="H8" i="1"/>
  <c r="AW18" i="1"/>
  <c r="H16" i="1"/>
  <c r="AV72" i="1"/>
  <c r="AT72" i="1"/>
  <c r="AV71" i="1"/>
  <c r="AT71" i="1"/>
  <c r="AU70" i="1"/>
  <c r="AV70" i="1" s="1"/>
  <c r="AS70" i="1"/>
  <c r="AT70" i="1" s="1"/>
  <c r="AT69" i="1"/>
  <c r="AV68" i="1"/>
  <c r="AT68" i="1"/>
  <c r="AT67" i="1"/>
  <c r="AV66" i="1"/>
  <c r="AT66" i="1"/>
  <c r="AU65" i="1"/>
  <c r="AV65" i="1" s="1"/>
  <c r="AS65" i="1"/>
  <c r="AT65" i="1" s="1"/>
  <c r="AT64" i="1"/>
  <c r="AV63" i="1"/>
  <c r="AT63" i="1"/>
  <c r="AV62" i="1"/>
  <c r="AT62" i="1"/>
  <c r="AU61" i="1"/>
  <c r="AV61" i="1" s="1"/>
  <c r="AS61" i="1"/>
  <c r="AT61" i="1" s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V21" i="1"/>
  <c r="AU18" i="1"/>
  <c r="AV16" i="1"/>
  <c r="AT16" i="1"/>
  <c r="AV11" i="1"/>
  <c r="AV10" i="1"/>
  <c r="AT10" i="1"/>
  <c r="AV9" i="1"/>
  <c r="AV6" i="1" s="1"/>
  <c r="AT9" i="1"/>
  <c r="AT8" i="1"/>
  <c r="AT7" i="1"/>
  <c r="AT6" i="1" l="1"/>
  <c r="S11" i="1" l="1"/>
  <c r="V11" i="1"/>
  <c r="Y11" i="1"/>
  <c r="AB11" i="1"/>
  <c r="AG11" i="1"/>
  <c r="AH11" i="1"/>
  <c r="AK11" i="1"/>
  <c r="AN11" i="1"/>
  <c r="G8" i="1"/>
  <c r="I8" i="1" s="1"/>
  <c r="D13" i="1"/>
  <c r="AU13" i="1" s="1"/>
  <c r="M8" i="1"/>
  <c r="O8" i="1" s="1"/>
  <c r="J8" i="1"/>
  <c r="L8" i="1" s="1"/>
  <c r="AN16" i="1"/>
  <c r="AK16" i="1"/>
  <c r="AM16" i="1" s="1"/>
  <c r="AJ11" i="1" l="1"/>
  <c r="AD11" i="1"/>
  <c r="X11" i="1"/>
  <c r="AM11" i="1"/>
  <c r="AK6" i="1"/>
  <c r="AA11" i="1"/>
  <c r="U11" i="1"/>
  <c r="D11" i="1"/>
  <c r="D12" i="1"/>
  <c r="AU12" i="1" s="1"/>
  <c r="I12" i="1"/>
  <c r="D17" i="1"/>
  <c r="AU17" i="1" s="1"/>
  <c r="I11" i="1" l="1"/>
  <c r="I7" i="1"/>
  <c r="AU11" i="1"/>
  <c r="E25" i="1"/>
  <c r="AW25" i="1" s="1"/>
  <c r="D25" i="1"/>
  <c r="AU25" i="1" s="1"/>
  <c r="E24" i="1"/>
  <c r="AW24" i="1" s="1"/>
  <c r="D24" i="1"/>
  <c r="AU24" i="1" s="1"/>
  <c r="AN21" i="1"/>
  <c r="AM21" i="1"/>
  <c r="AM6" i="1" s="1"/>
  <c r="E20" i="1"/>
  <c r="AW20" i="1" s="1"/>
  <c r="D20" i="1"/>
  <c r="AU20" i="1" s="1"/>
  <c r="E19" i="1"/>
  <c r="AW19" i="1" s="1"/>
  <c r="D19" i="1"/>
  <c r="AU19" i="1" s="1"/>
  <c r="E17" i="1"/>
  <c r="AE16" i="1"/>
  <c r="AB16" i="1"/>
  <c r="Y16" i="1"/>
  <c r="V16" i="1"/>
  <c r="S16" i="1"/>
  <c r="P16" i="1"/>
  <c r="M16" i="1"/>
  <c r="J16" i="1"/>
  <c r="J6" i="1" s="1"/>
  <c r="G16" i="1"/>
  <c r="G6" i="1" s="1"/>
  <c r="AW15" i="1"/>
  <c r="D15" i="1"/>
  <c r="AU15" i="1" s="1"/>
  <c r="AW14" i="1"/>
  <c r="D14" i="1"/>
  <c r="AU14" i="1" s="1"/>
  <c r="E10" i="1"/>
  <c r="AW10" i="1" s="1"/>
  <c r="D10" i="1"/>
  <c r="AU10" i="1" s="1"/>
  <c r="AN9" i="1"/>
  <c r="AK9" i="1"/>
  <c r="AH9" i="1"/>
  <c r="AE9" i="1"/>
  <c r="V9" i="1"/>
  <c r="S9" i="1"/>
  <c r="P9" i="1"/>
  <c r="M9" i="1"/>
  <c r="J9" i="1"/>
  <c r="G9" i="1"/>
  <c r="AN8" i="1"/>
  <c r="AK8" i="1"/>
  <c r="AM8" i="1" s="1"/>
  <c r="AE8" i="1"/>
  <c r="AG8" i="1" s="1"/>
  <c r="AB8" i="1"/>
  <c r="AD8" i="1" s="1"/>
  <c r="Y8" i="1"/>
  <c r="AA8" i="1" s="1"/>
  <c r="V8" i="1"/>
  <c r="X8" i="1" s="1"/>
  <c r="S8" i="1"/>
  <c r="U8" i="1" s="1"/>
  <c r="P8" i="1"/>
  <c r="R16" i="1" l="1"/>
  <c r="P6" i="1"/>
  <c r="X16" i="1"/>
  <c r="V6" i="1"/>
  <c r="AD16" i="1"/>
  <c r="AB6" i="1"/>
  <c r="D21" i="1"/>
  <c r="AN6" i="1"/>
  <c r="U16" i="1"/>
  <c r="S6" i="1"/>
  <c r="AA16" i="1"/>
  <c r="Y6" i="1"/>
  <c r="AG16" i="1"/>
  <c r="AE6" i="1"/>
  <c r="O16" i="1"/>
  <c r="M6" i="1"/>
  <c r="R8" i="1"/>
  <c r="D9" i="1"/>
  <c r="AU9" i="1" s="1"/>
  <c r="AW13" i="1"/>
  <c r="F13" i="1"/>
  <c r="AW23" i="1"/>
  <c r="F23" i="1"/>
  <c r="AW22" i="1"/>
  <c r="AW17" i="1"/>
  <c r="F17" i="1"/>
  <c r="AW12" i="1"/>
  <c r="F12" i="1"/>
  <c r="E9" i="1"/>
  <c r="AW9" i="1" s="1"/>
  <c r="E16" i="1"/>
  <c r="AH16" i="1"/>
  <c r="AH6" i="1" s="1"/>
  <c r="AH8" i="1"/>
  <c r="F11" i="1" l="1"/>
  <c r="D6" i="1"/>
  <c r="D16" i="1"/>
  <c r="AU16" i="1" s="1"/>
  <c r="AJ16" i="1"/>
  <c r="D8" i="1"/>
  <c r="AU8" i="1" s="1"/>
  <c r="AJ8" i="1"/>
  <c r="AU21" i="1"/>
  <c r="AW8" i="1"/>
  <c r="AW7" i="1"/>
  <c r="AW16" i="1"/>
  <c r="F16" i="1"/>
  <c r="AW11" i="1"/>
  <c r="F8" i="1" l="1"/>
  <c r="AU6" i="1"/>
  <c r="Z21" i="1"/>
  <c r="Z6" i="1" s="1"/>
  <c r="Q21" i="1"/>
  <c r="N21" i="1"/>
  <c r="N6" i="1" s="1"/>
  <c r="W21" i="1"/>
  <c r="T21" i="1"/>
  <c r="T6" i="1" s="1"/>
  <c r="K21" i="1"/>
  <c r="K6" i="1" s="1"/>
  <c r="AF21" i="1"/>
  <c r="AC21" i="1"/>
  <c r="AI21" i="1"/>
  <c r="AI6" i="1" s="1"/>
  <c r="H21" i="1"/>
  <c r="I21" i="1" l="1"/>
  <c r="I6" i="1" s="1"/>
  <c r="H6" i="1"/>
  <c r="AD21" i="1"/>
  <c r="AD6" i="1" s="1"/>
  <c r="AC6" i="1"/>
  <c r="X21" i="1"/>
  <c r="X6" i="1" s="1"/>
  <c r="W6" i="1"/>
  <c r="R21" i="1"/>
  <c r="R6" i="1" s="1"/>
  <c r="Q6" i="1"/>
  <c r="AA21" i="1"/>
  <c r="AA6" i="1" s="1"/>
  <c r="AJ21" i="1"/>
  <c r="AJ6" i="1" s="1"/>
  <c r="AG21" i="1"/>
  <c r="AG6" i="1" s="1"/>
  <c r="AF6" i="1"/>
  <c r="O21" i="1"/>
  <c r="O6" i="1" s="1"/>
  <c r="L21" i="1"/>
  <c r="L6" i="1" s="1"/>
  <c r="U21" i="1"/>
  <c r="U6" i="1" s="1"/>
  <c r="E21" i="1"/>
  <c r="AW21" i="1" l="1"/>
  <c r="F21" i="1"/>
  <c r="AW6" i="1" l="1"/>
  <c r="F6" i="1"/>
  <c r="AU22" i="1"/>
  <c r="AU7" i="1" l="1"/>
  <c r="F7" i="1"/>
</calcChain>
</file>

<file path=xl/sharedStrings.xml><?xml version="1.0" encoding="utf-8"?>
<sst xmlns="http://schemas.openxmlformats.org/spreadsheetml/2006/main" count="277" uniqueCount="53">
  <si>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</si>
  <si>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</si>
  <si>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</si>
  <si>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</si>
  <si>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</si>
  <si>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</si>
  <si>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</si>
  <si>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</si>
  <si>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</si>
  <si>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</si>
  <si>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</si>
  <si>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</si>
  <si>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</si>
  <si>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</si>
  <si>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</si>
  <si>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</si>
  <si>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</si>
  <si>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</si>
  <si>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</si>
  <si>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</si>
  <si>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</si>
  <si>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</si>
  <si>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</si>
  <si>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</si>
  <si>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</si>
  <si>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</si>
  <si>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</si>
  <si>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</si>
  <si>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</si>
  <si>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</si>
  <si>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 xml:space="preserve">Приложение к письму </t>
  </si>
  <si>
    <t>1.2</t>
  </si>
  <si>
    <t>1.4</t>
  </si>
  <si>
    <t>Разница</t>
  </si>
  <si>
    <t>касса итого на дату отчета с нарастающим</t>
  </si>
  <si>
    <t>касса итого на дату за месяц</t>
  </si>
  <si>
    <t>всего</t>
  </si>
  <si>
    <t>мес</t>
  </si>
  <si>
    <t>ханты</t>
  </si>
  <si>
    <t>фе</t>
  </si>
  <si>
    <t>привл</t>
  </si>
  <si>
    <t>от "_____"_________2017 №_____-ЛЛ</t>
  </si>
  <si>
    <t>5-92-62</t>
  </si>
  <si>
    <t>Н.Т.Шванова</t>
  </si>
  <si>
    <t>Начальник отдела,главный бухгалтер</t>
  </si>
  <si>
    <t>2018 год</t>
  </si>
  <si>
    <t>правильная</t>
  </si>
  <si>
    <t>План 2018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</si>
  <si>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2018 год</t>
  </si>
  <si>
    <t xml:space="preserve"> </t>
  </si>
  <si>
    <t>Начальник отдела, главный бухгалтер                         Н.Т.Шванова</t>
  </si>
  <si>
    <t>Тарикулиева Мариза Бахтияровна</t>
  </si>
  <si>
    <t>Исполнитель: Тарикулиева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</si>
</sst>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4" fontId="2" fillId="2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5" fontId="2" fillId="4" borderId="6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 wrapText="1"/>
    </xf>
    <xf numFmtId="43" fontId="2" fillId="2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6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2" fillId="6" borderId="0" xfId="0" applyNumberFormat="1" applyFont="1" applyFill="1"/>
    <xf numFmtId="165" fontId="7" fillId="0" borderId="0" xfId="1" applyNumberFormat="1" applyFont="1" applyFill="1" applyAlignment="1"/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165" fontId="9" fillId="0" borderId="0" xfId="2" applyNumberFormat="1" applyFont="1" applyFill="1"/>
    <xf numFmtId="165" fontId="11" fillId="0" borderId="0" xfId="2" applyNumberFormat="1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11" fillId="0" borderId="0" xfId="2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4" fontId="3" fillId="7" borderId="6" xfId="0" applyNumberFormat="1" applyFont="1" applyFill="1" applyBorder="1" applyAlignment="1">
      <alignment vertical="center" wrapText="1"/>
    </xf>
    <xf numFmtId="166" fontId="8" fillId="8" borderId="0" xfId="2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 wrapText="1"/>
    </xf>
    <xf numFmtId="0" fontId="3" fillId="7" borderId="6" xfId="0" applyFont="1" applyFill="1" applyBorder="1"/>
    <xf numFmtId="0" fontId="6" fillId="7" borderId="6" xfId="0" applyFont="1" applyFill="1" applyBorder="1"/>
    <xf numFmtId="166" fontId="8" fillId="2" borderId="0" xfId="2" applyFont="1" applyFill="1" applyBorder="1" applyAlignment="1">
      <alignment horizontal="center" vertical="center" wrapText="1"/>
    </xf>
    <xf numFmtId="0" fontId="6" fillId="0" borderId="0" xfId="0" applyFont="1" applyFill="1"/>
    <xf numFmtId="166" fontId="8" fillId="2" borderId="0" xfId="2" applyFont="1" applyFill="1" applyBorder="1" applyAlignment="1">
      <alignment horizontal="center" vertical="center"/>
    </xf>
    <xf numFmtId="166" fontId="3" fillId="2" borderId="0" xfId="2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vertical="center"/>
    </xf>
    <xf numFmtId="4" fontId="3" fillId="7" borderId="6" xfId="0" applyNumberFormat="1" applyFont="1" applyFill="1" applyBorder="1"/>
    <xf numFmtId="4" fontId="6" fillId="7" borderId="6" xfId="0" applyNumberFormat="1" applyFont="1" applyFill="1" applyBorder="1"/>
    <xf numFmtId="4" fontId="3" fillId="8" borderId="0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/>
    </xf>
    <xf numFmtId="4" fontId="2" fillId="3" borderId="6" xfId="0" applyNumberFormat="1" applyFont="1" applyFill="1" applyBorder="1" applyAlignment="1">
      <alignment horizontal="left" vertical="center"/>
    </xf>
    <xf numFmtId="4" fontId="2" fillId="3" borderId="6" xfId="1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/>
    </xf>
    <xf numFmtId="4" fontId="2" fillId="10" borderId="6" xfId="1" applyNumberFormat="1" applyFont="1" applyFill="1" applyBorder="1" applyAlignment="1">
      <alignment horizontal="left" vertical="center"/>
    </xf>
    <xf numFmtId="4" fontId="2" fillId="10" borderId="6" xfId="0" applyNumberFormat="1" applyFont="1" applyFill="1" applyBorder="1" applyAlignment="1">
      <alignment horizontal="left" vertical="center"/>
    </xf>
    <xf numFmtId="165" fontId="2" fillId="10" borderId="6" xfId="0" applyNumberFormat="1" applyFont="1" applyFill="1" applyBorder="1" applyAlignment="1">
      <alignment horizontal="center" vertical="center"/>
    </xf>
    <xf numFmtId="165" fontId="2" fillId="10" borderId="6" xfId="1" applyNumberFormat="1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center" vertical="center" wrapText="1"/>
    </xf>
    <xf numFmtId="165" fontId="2" fillId="10" borderId="6" xfId="1" applyNumberFormat="1" applyFont="1" applyFill="1" applyBorder="1" applyAlignment="1">
      <alignment horizontal="left" vertical="center"/>
    </xf>
    <xf numFmtId="4" fontId="2" fillId="10" borderId="6" xfId="1" applyNumberFormat="1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left" vertical="center" wrapText="1"/>
    </xf>
    <xf numFmtId="165" fontId="2" fillId="10" borderId="3" xfId="1" applyNumberFormat="1" applyFont="1" applyFill="1" applyBorder="1" applyAlignment="1">
      <alignment horizontal="left" vertical="center"/>
    </xf>
    <xf numFmtId="165" fontId="2" fillId="10" borderId="6" xfId="0" applyNumberFormat="1" applyFont="1" applyFill="1" applyBorder="1" applyAlignment="1">
      <alignment horizontal="left" vertical="center"/>
    </xf>
    <xf numFmtId="4" fontId="2" fillId="10" borderId="6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2" fillId="3" borderId="6" xfId="0" applyNumberFormat="1" applyFont="1" applyFill="1" applyBorder="1" applyAlignment="1">
      <alignment horizontal="left" vertical="center"/>
    </xf>
    <xf numFmtId="167" fontId="2" fillId="0" borderId="6" xfId="0" applyNumberFormat="1" applyFont="1" applyFill="1" applyBorder="1" applyAlignment="1">
      <alignment horizontal="left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left" vertical="center"/>
    </xf>
    <xf numFmtId="167" fontId="2" fillId="4" borderId="6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2" fillId="5" borderId="6" xfId="0" applyNumberFormat="1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left" vertical="center" wrapText="1"/>
    </xf>
    <xf numFmtId="167" fontId="2" fillId="2" borderId="6" xfId="0" applyNumberFormat="1" applyFont="1" applyFill="1" applyBorder="1" applyAlignment="1">
      <alignment horizontal="left" vertical="center" wrapText="1"/>
    </xf>
    <xf numFmtId="167" fontId="2" fillId="5" borderId="3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Border="1" applyAlignment="1">
      <alignment horizontal="left" vertical="center" wrapText="1"/>
    </xf>
    <xf numFmtId="167" fontId="2" fillId="4" borderId="3" xfId="0" applyNumberFormat="1" applyFont="1" applyFill="1" applyBorder="1" applyAlignment="1">
      <alignment horizontal="left" vertical="center" wrapText="1"/>
    </xf>
    <xf numFmtId="167" fontId="2" fillId="4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left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left" vertical="center"/>
    </xf>
    <xf numFmtId="167" fontId="2" fillId="4" borderId="3" xfId="0" applyNumberFormat="1" applyFont="1" applyFill="1" applyBorder="1" applyAlignment="1">
      <alignment horizontal="left" vertical="center"/>
    </xf>
    <xf numFmtId="167" fontId="2" fillId="10" borderId="6" xfId="0" applyNumberFormat="1" applyFont="1" applyFill="1" applyBorder="1" applyAlignment="1">
      <alignment horizontal="left" vertical="center"/>
    </xf>
    <xf numFmtId="167" fontId="2" fillId="10" borderId="6" xfId="0" applyNumberFormat="1" applyFont="1" applyFill="1" applyBorder="1" applyAlignment="1">
      <alignment horizontal="center" vertical="center"/>
    </xf>
    <xf numFmtId="167" fontId="2" fillId="10" borderId="6" xfId="0" applyNumberFormat="1" applyFont="1" applyFill="1" applyBorder="1" applyAlignment="1">
      <alignment horizontal="center" vertical="center" wrapText="1"/>
    </xf>
    <xf numFmtId="167" fontId="2" fillId="10" borderId="6" xfId="0" applyNumberFormat="1" applyFont="1" applyFill="1" applyBorder="1" applyAlignment="1">
      <alignment horizontal="left" vertical="center" wrapText="1"/>
    </xf>
    <xf numFmtId="167" fontId="2" fillId="10" borderId="3" xfId="0" applyNumberFormat="1" applyFont="1" applyFill="1" applyBorder="1" applyAlignment="1">
      <alignment horizontal="left" vertical="center"/>
    </xf>
    <xf numFmtId="167" fontId="2" fillId="10" borderId="6" xfId="1" applyNumberFormat="1" applyFont="1" applyFill="1" applyBorder="1" applyAlignment="1">
      <alignment horizontal="left" vertical="center"/>
    </xf>
    <xf numFmtId="167" fontId="2" fillId="10" borderId="6" xfId="1" applyNumberFormat="1" applyFont="1" applyFill="1" applyBorder="1" applyAlignment="1">
      <alignment horizontal="center" vertical="center"/>
    </xf>
    <xf numFmtId="167" fontId="2" fillId="10" borderId="3" xfId="1" applyNumberFormat="1" applyFont="1" applyFill="1" applyBorder="1" applyAlignment="1">
      <alignment horizontal="left" vertical="center"/>
    </xf>
    <xf numFmtId="167" fontId="2" fillId="3" borderId="6" xfId="1" applyNumberFormat="1" applyFont="1" applyFill="1" applyBorder="1" applyAlignment="1">
      <alignment horizontal="left" vertical="center"/>
    </xf>
    <xf numFmtId="167" fontId="2" fillId="0" borderId="2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164" fontId="2" fillId="10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66" fontId="8" fillId="7" borderId="2" xfId="2" applyFont="1" applyFill="1" applyBorder="1" applyAlignment="1">
      <alignment horizontal="center" vertical="center" wrapText="1"/>
    </xf>
    <xf numFmtId="166" fontId="8" fillId="7" borderId="7" xfId="2" applyFont="1" applyFill="1" applyBorder="1" applyAlignment="1">
      <alignment horizontal="center" vertical="center" wrapText="1"/>
    </xf>
    <xf numFmtId="166" fontId="8" fillId="8" borderId="9" xfId="2" applyFont="1" applyFill="1" applyBorder="1" applyAlignment="1">
      <alignment horizontal="center" vertical="center" wrapText="1"/>
    </xf>
    <xf numFmtId="166" fontId="8" fillId="8" borderId="10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lef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0"/>
  <sheetViews>
    <sheetView topLeftCell="HJF1" zoomScaleNormal="100" zoomScaleSheetLayoutView="85" workbookViewId="0">
      <selection activeCell="K12" sqref="K12"/>
    </sheetView>
  </sheetViews>
  <sheetFormatPr defaultRowHeight="15.75" x14ac:dyDescent="0.2"/>
  <cols>
    <col min="1" max="1" width="4.5703125" style="1" customWidth="1"/>
    <col min="2" max="2" width="27.28515625" style="2" customWidth="1"/>
    <col min="3" max="3" width="9.28515625" style="3" customWidth="1"/>
    <col min="4" max="4" width="10.28515625" style="50" customWidth="1"/>
    <col min="5" max="5" width="10" style="5" customWidth="1"/>
    <col min="6" max="6" width="7.5703125" style="5" customWidth="1"/>
    <col min="7" max="7" width="9.28515625" style="50" customWidth="1"/>
    <col min="8" max="8" width="9.28515625" style="6" customWidth="1"/>
    <col min="9" max="9" width="7.7109375" style="6" customWidth="1"/>
    <col min="10" max="10" width="9.28515625" style="50" customWidth="1"/>
    <col min="11" max="11" width="11.28515625" style="6" customWidth="1"/>
    <col min="12" max="12" width="8" style="6" customWidth="1"/>
    <col min="13" max="13" width="9.28515625" style="50" customWidth="1"/>
    <col min="14" max="14" width="9.28515625" style="6" customWidth="1"/>
    <col min="15" max="15" width="5.5703125" style="6" customWidth="1"/>
    <col min="16" max="16" width="9.28515625" style="50" customWidth="1"/>
    <col min="17" max="17" width="9.28515625" style="6" customWidth="1"/>
    <col min="18" max="18" width="6.140625" style="6" customWidth="1"/>
    <col min="19" max="19" width="9.28515625" style="50" customWidth="1"/>
    <col min="20" max="20" width="9.28515625" style="6" customWidth="1"/>
    <col min="21" max="21" width="7.28515625" style="6" customWidth="1"/>
    <col min="22" max="22" width="10.85546875" style="50" customWidth="1"/>
    <col min="23" max="23" width="8.7109375" style="4" customWidth="1"/>
    <col min="24" max="24" width="5.7109375" style="6" customWidth="1"/>
    <col min="25" max="25" width="9.28515625" style="50" customWidth="1"/>
    <col min="26" max="26" width="8.28515625" style="4" customWidth="1"/>
    <col min="27" max="27" width="6" style="4" customWidth="1"/>
    <col min="28" max="28" width="8.42578125" style="50" customWidth="1"/>
    <col min="29" max="29" width="9.28515625" style="6" customWidth="1"/>
    <col min="30" max="30" width="5.7109375" style="6" customWidth="1"/>
    <col min="31" max="31" width="11.28515625" style="50" customWidth="1"/>
    <col min="32" max="32" width="7.28515625" style="6" customWidth="1"/>
    <col min="33" max="33" width="5.5703125" style="6" customWidth="1"/>
    <col min="34" max="34" width="10.5703125" style="50" customWidth="1"/>
    <col min="35" max="35" width="10.42578125" style="6" customWidth="1"/>
    <col min="36" max="36" width="5.7109375" style="6" customWidth="1"/>
    <col min="37" max="37" width="9.42578125" style="6" customWidth="1"/>
    <col min="38" max="38" width="10.28515625" style="6" customWidth="1"/>
    <col min="39" max="39" width="8.5703125" style="6" customWidth="1"/>
    <col min="40" max="40" width="8.140625" style="6" customWidth="1"/>
    <col min="41" max="41" width="4.5703125" style="6" customWidth="1"/>
    <col min="42" max="42" width="4.5703125" style="1" customWidth="1"/>
    <col min="43" max="43" width="2.7109375" style="7" customWidth="1"/>
    <col min="44" max="44" width="9.140625" style="7"/>
    <col min="45" max="45" width="7.28515625" style="78" customWidth="1"/>
    <col min="46" max="46" width="12.7109375" style="78" customWidth="1"/>
    <col min="47" max="47" width="13.28515625" style="78" customWidth="1"/>
    <col min="48" max="48" width="16.140625" style="78" customWidth="1"/>
    <col min="49" max="49" width="17.5703125" style="64" customWidth="1"/>
    <col min="50" max="50" width="13" style="7" customWidth="1"/>
    <col min="51" max="51" width="12.28515625" style="7" customWidth="1"/>
    <col min="52" max="70" width="9.140625" style="7"/>
    <col min="71" max="248" width="9.140625" style="1"/>
    <col min="249" max="249" width="9.28515625" style="1" customWidth="1"/>
    <col min="250" max="250" width="27.28515625" style="1" customWidth="1"/>
    <col min="251" max="290" width="9.28515625" style="1" customWidth="1"/>
    <col min="291" max="292" width="9.140625" style="1"/>
    <col min="293" max="293" width="15" style="1" customWidth="1"/>
    <col min="294" max="294" width="13.7109375" style="1" customWidth="1"/>
    <col min="295" max="295" width="16.140625" style="1" customWidth="1"/>
    <col min="296" max="296" width="9.140625" style="1"/>
    <col min="297" max="297" width="11.85546875" style="1" customWidth="1"/>
    <col min="298" max="504" width="9.140625" style="1"/>
    <col min="505" max="505" width="9.28515625" style="1" customWidth="1"/>
    <col min="506" max="506" width="27.28515625" style="1" customWidth="1"/>
    <col min="507" max="546" width="9.28515625" style="1" customWidth="1"/>
    <col min="547" max="548" width="9.140625" style="1"/>
    <col min="549" max="549" width="15" style="1" customWidth="1"/>
    <col min="550" max="550" width="13.7109375" style="1" customWidth="1"/>
    <col min="551" max="551" width="16.140625" style="1" customWidth="1"/>
    <col min="552" max="552" width="9.140625" style="1"/>
    <col min="553" max="553" width="11.85546875" style="1" customWidth="1"/>
    <col min="554" max="760" width="9.140625" style="1"/>
    <col min="761" max="761" width="9.28515625" style="1" customWidth="1"/>
    <col min="762" max="762" width="27.28515625" style="1" customWidth="1"/>
    <col min="763" max="802" width="9.28515625" style="1" customWidth="1"/>
    <col min="803" max="804" width="9.140625" style="1"/>
    <col min="805" max="805" width="15" style="1" customWidth="1"/>
    <col min="806" max="806" width="13.7109375" style="1" customWidth="1"/>
    <col min="807" max="807" width="16.140625" style="1" customWidth="1"/>
    <col min="808" max="808" width="9.140625" style="1"/>
    <col min="809" max="809" width="11.85546875" style="1" customWidth="1"/>
    <col min="810" max="1016" width="9.140625" style="1"/>
    <col min="1017" max="1017" width="9.28515625" style="1" customWidth="1"/>
    <col min="1018" max="1018" width="27.28515625" style="1" customWidth="1"/>
    <col min="1019" max="1058" width="9.28515625" style="1" customWidth="1"/>
    <col min="1059" max="1060" width="9.140625" style="1"/>
    <col min="1061" max="1061" width="15" style="1" customWidth="1"/>
    <col min="1062" max="1062" width="13.7109375" style="1" customWidth="1"/>
    <col min="1063" max="1063" width="16.140625" style="1" customWidth="1"/>
    <col min="1064" max="1064" width="9.140625" style="1"/>
    <col min="1065" max="1065" width="11.85546875" style="1" customWidth="1"/>
    <col min="1066" max="1272" width="9.140625" style="1"/>
    <col min="1273" max="1273" width="9.28515625" style="1" customWidth="1"/>
    <col min="1274" max="1274" width="27.28515625" style="1" customWidth="1"/>
    <col min="1275" max="1314" width="9.28515625" style="1" customWidth="1"/>
    <col min="1315" max="1316" width="9.140625" style="1"/>
    <col min="1317" max="1317" width="15" style="1" customWidth="1"/>
    <col min="1318" max="1318" width="13.7109375" style="1" customWidth="1"/>
    <col min="1319" max="1319" width="16.140625" style="1" customWidth="1"/>
    <col min="1320" max="1320" width="9.140625" style="1"/>
    <col min="1321" max="1321" width="11.85546875" style="1" customWidth="1"/>
    <col min="1322" max="1528" width="9.140625" style="1"/>
    <col min="1529" max="1529" width="9.28515625" style="1" customWidth="1"/>
    <col min="1530" max="1530" width="27.28515625" style="1" customWidth="1"/>
    <col min="1531" max="1570" width="9.28515625" style="1" customWidth="1"/>
    <col min="1571" max="1572" width="9.140625" style="1"/>
    <col min="1573" max="1573" width="15" style="1" customWidth="1"/>
    <col min="1574" max="1574" width="13.7109375" style="1" customWidth="1"/>
    <col min="1575" max="1575" width="16.140625" style="1" customWidth="1"/>
    <col min="1576" max="1576" width="9.140625" style="1"/>
    <col min="1577" max="1577" width="11.85546875" style="1" customWidth="1"/>
    <col min="1578" max="1784" width="9.140625" style="1"/>
    <col min="1785" max="1785" width="9.28515625" style="1" customWidth="1"/>
    <col min="1786" max="1786" width="27.28515625" style="1" customWidth="1"/>
    <col min="1787" max="1826" width="9.28515625" style="1" customWidth="1"/>
    <col min="1827" max="1828" width="9.140625" style="1"/>
    <col min="1829" max="1829" width="15" style="1" customWidth="1"/>
    <col min="1830" max="1830" width="13.7109375" style="1" customWidth="1"/>
    <col min="1831" max="1831" width="16.140625" style="1" customWidth="1"/>
    <col min="1832" max="1832" width="9.140625" style="1"/>
    <col min="1833" max="1833" width="11.85546875" style="1" customWidth="1"/>
    <col min="1834" max="2040" width="9.140625" style="1"/>
    <col min="2041" max="2041" width="9.28515625" style="1" customWidth="1"/>
    <col min="2042" max="2042" width="27.28515625" style="1" customWidth="1"/>
    <col min="2043" max="2082" width="9.28515625" style="1" customWidth="1"/>
    <col min="2083" max="2084" width="9.140625" style="1"/>
    <col min="2085" max="2085" width="15" style="1" customWidth="1"/>
    <col min="2086" max="2086" width="13.7109375" style="1" customWidth="1"/>
    <col min="2087" max="2087" width="16.140625" style="1" customWidth="1"/>
    <col min="2088" max="2088" width="9.140625" style="1"/>
    <col min="2089" max="2089" width="11.85546875" style="1" customWidth="1"/>
    <col min="2090" max="2296" width="9.140625" style="1"/>
    <col min="2297" max="2297" width="9.28515625" style="1" customWidth="1"/>
    <col min="2298" max="2298" width="27.28515625" style="1" customWidth="1"/>
    <col min="2299" max="2338" width="9.28515625" style="1" customWidth="1"/>
    <col min="2339" max="2340" width="9.140625" style="1"/>
    <col min="2341" max="2341" width="15" style="1" customWidth="1"/>
    <col min="2342" max="2342" width="13.7109375" style="1" customWidth="1"/>
    <col min="2343" max="2343" width="16.140625" style="1" customWidth="1"/>
    <col min="2344" max="2344" width="9.140625" style="1"/>
    <col min="2345" max="2345" width="11.85546875" style="1" customWidth="1"/>
    <col min="2346" max="2552" width="9.140625" style="1"/>
    <col min="2553" max="2553" width="9.28515625" style="1" customWidth="1"/>
    <col min="2554" max="2554" width="27.28515625" style="1" customWidth="1"/>
    <col min="2555" max="2594" width="9.28515625" style="1" customWidth="1"/>
    <col min="2595" max="2596" width="9.140625" style="1"/>
    <col min="2597" max="2597" width="15" style="1" customWidth="1"/>
    <col min="2598" max="2598" width="13.7109375" style="1" customWidth="1"/>
    <col min="2599" max="2599" width="16.140625" style="1" customWidth="1"/>
    <col min="2600" max="2600" width="9.140625" style="1"/>
    <col min="2601" max="2601" width="11.85546875" style="1" customWidth="1"/>
    <col min="2602" max="2808" width="9.140625" style="1"/>
    <col min="2809" max="2809" width="9.28515625" style="1" customWidth="1"/>
    <col min="2810" max="2810" width="27.28515625" style="1" customWidth="1"/>
    <col min="2811" max="2850" width="9.28515625" style="1" customWidth="1"/>
    <col min="2851" max="2852" width="9.140625" style="1"/>
    <col min="2853" max="2853" width="15" style="1" customWidth="1"/>
    <col min="2854" max="2854" width="13.7109375" style="1" customWidth="1"/>
    <col min="2855" max="2855" width="16.140625" style="1" customWidth="1"/>
    <col min="2856" max="2856" width="9.140625" style="1"/>
    <col min="2857" max="2857" width="11.85546875" style="1" customWidth="1"/>
    <col min="2858" max="3064" width="9.140625" style="1"/>
    <col min="3065" max="3065" width="9.28515625" style="1" customWidth="1"/>
    <col min="3066" max="3066" width="27.28515625" style="1" customWidth="1"/>
    <col min="3067" max="3106" width="9.28515625" style="1" customWidth="1"/>
    <col min="3107" max="3108" width="9.140625" style="1"/>
    <col min="3109" max="3109" width="15" style="1" customWidth="1"/>
    <col min="3110" max="3110" width="13.7109375" style="1" customWidth="1"/>
    <col min="3111" max="3111" width="16.140625" style="1" customWidth="1"/>
    <col min="3112" max="3112" width="9.140625" style="1"/>
    <col min="3113" max="3113" width="11.85546875" style="1" customWidth="1"/>
    <col min="3114" max="3320" width="9.140625" style="1"/>
    <col min="3321" max="3321" width="9.28515625" style="1" customWidth="1"/>
    <col min="3322" max="3322" width="27.28515625" style="1" customWidth="1"/>
    <col min="3323" max="3362" width="9.28515625" style="1" customWidth="1"/>
    <col min="3363" max="3364" width="9.140625" style="1"/>
    <col min="3365" max="3365" width="15" style="1" customWidth="1"/>
    <col min="3366" max="3366" width="13.7109375" style="1" customWidth="1"/>
    <col min="3367" max="3367" width="16.140625" style="1" customWidth="1"/>
    <col min="3368" max="3368" width="9.140625" style="1"/>
    <col min="3369" max="3369" width="11.85546875" style="1" customWidth="1"/>
    <col min="3370" max="3576" width="9.140625" style="1"/>
    <col min="3577" max="3577" width="9.28515625" style="1" customWidth="1"/>
    <col min="3578" max="3578" width="27.28515625" style="1" customWidth="1"/>
    <col min="3579" max="3618" width="9.28515625" style="1" customWidth="1"/>
    <col min="3619" max="3620" width="9.140625" style="1"/>
    <col min="3621" max="3621" width="15" style="1" customWidth="1"/>
    <col min="3622" max="3622" width="13.7109375" style="1" customWidth="1"/>
    <col min="3623" max="3623" width="16.140625" style="1" customWidth="1"/>
    <col min="3624" max="3624" width="9.140625" style="1"/>
    <col min="3625" max="3625" width="11.85546875" style="1" customWidth="1"/>
    <col min="3626" max="3832" width="9.140625" style="1"/>
    <col min="3833" max="3833" width="9.28515625" style="1" customWidth="1"/>
    <col min="3834" max="3834" width="27.28515625" style="1" customWidth="1"/>
    <col min="3835" max="3874" width="9.28515625" style="1" customWidth="1"/>
    <col min="3875" max="3876" width="9.140625" style="1"/>
    <col min="3877" max="3877" width="15" style="1" customWidth="1"/>
    <col min="3878" max="3878" width="13.7109375" style="1" customWidth="1"/>
    <col min="3879" max="3879" width="16.140625" style="1" customWidth="1"/>
    <col min="3880" max="3880" width="9.140625" style="1"/>
    <col min="3881" max="3881" width="11.85546875" style="1" customWidth="1"/>
    <col min="3882" max="4088" width="9.140625" style="1"/>
    <col min="4089" max="4089" width="9.28515625" style="1" customWidth="1"/>
    <col min="4090" max="4090" width="27.28515625" style="1" customWidth="1"/>
    <col min="4091" max="4130" width="9.28515625" style="1" customWidth="1"/>
    <col min="4131" max="4132" width="9.140625" style="1"/>
    <col min="4133" max="4133" width="15" style="1" customWidth="1"/>
    <col min="4134" max="4134" width="13.7109375" style="1" customWidth="1"/>
    <col min="4135" max="4135" width="16.140625" style="1" customWidth="1"/>
    <col min="4136" max="4136" width="9.140625" style="1"/>
    <col min="4137" max="4137" width="11.85546875" style="1" customWidth="1"/>
    <col min="4138" max="4344" width="9.140625" style="1"/>
    <col min="4345" max="4345" width="9.28515625" style="1" customWidth="1"/>
    <col min="4346" max="4346" width="27.28515625" style="1" customWidth="1"/>
    <col min="4347" max="4386" width="9.28515625" style="1" customWidth="1"/>
    <col min="4387" max="4388" width="9.140625" style="1"/>
    <col min="4389" max="4389" width="15" style="1" customWidth="1"/>
    <col min="4390" max="4390" width="13.7109375" style="1" customWidth="1"/>
    <col min="4391" max="4391" width="16.140625" style="1" customWidth="1"/>
    <col min="4392" max="4392" width="9.140625" style="1"/>
    <col min="4393" max="4393" width="11.85546875" style="1" customWidth="1"/>
    <col min="4394" max="4600" width="9.140625" style="1"/>
    <col min="4601" max="4601" width="9.28515625" style="1" customWidth="1"/>
    <col min="4602" max="4602" width="27.28515625" style="1" customWidth="1"/>
    <col min="4603" max="4642" width="9.28515625" style="1" customWidth="1"/>
    <col min="4643" max="4644" width="9.140625" style="1"/>
    <col min="4645" max="4645" width="15" style="1" customWidth="1"/>
    <col min="4646" max="4646" width="13.7109375" style="1" customWidth="1"/>
    <col min="4647" max="4647" width="16.140625" style="1" customWidth="1"/>
    <col min="4648" max="4648" width="9.140625" style="1"/>
    <col min="4649" max="4649" width="11.85546875" style="1" customWidth="1"/>
    <col min="4650" max="4856" width="9.140625" style="1"/>
    <col min="4857" max="4857" width="9.28515625" style="1" customWidth="1"/>
    <col min="4858" max="4858" width="27.28515625" style="1" customWidth="1"/>
    <col min="4859" max="4898" width="9.28515625" style="1" customWidth="1"/>
    <col min="4899" max="4900" width="9.140625" style="1"/>
    <col min="4901" max="4901" width="15" style="1" customWidth="1"/>
    <col min="4902" max="4902" width="13.7109375" style="1" customWidth="1"/>
    <col min="4903" max="4903" width="16.140625" style="1" customWidth="1"/>
    <col min="4904" max="4904" width="9.140625" style="1"/>
    <col min="4905" max="4905" width="11.85546875" style="1" customWidth="1"/>
    <col min="4906" max="5112" width="9.140625" style="1"/>
    <col min="5113" max="5113" width="9.28515625" style="1" customWidth="1"/>
    <col min="5114" max="5114" width="27.28515625" style="1" customWidth="1"/>
    <col min="5115" max="5154" width="9.28515625" style="1" customWidth="1"/>
    <col min="5155" max="5156" width="9.140625" style="1"/>
    <col min="5157" max="5157" width="15" style="1" customWidth="1"/>
    <col min="5158" max="5158" width="13.7109375" style="1" customWidth="1"/>
    <col min="5159" max="5159" width="16.140625" style="1" customWidth="1"/>
    <col min="5160" max="5160" width="9.140625" style="1"/>
    <col min="5161" max="5161" width="11.85546875" style="1" customWidth="1"/>
    <col min="5162" max="5368" width="9.140625" style="1"/>
    <col min="5369" max="5369" width="9.28515625" style="1" customWidth="1"/>
    <col min="5370" max="5370" width="27.28515625" style="1" customWidth="1"/>
    <col min="5371" max="5410" width="9.28515625" style="1" customWidth="1"/>
    <col min="5411" max="5412" width="9.140625" style="1"/>
    <col min="5413" max="5413" width="15" style="1" customWidth="1"/>
    <col min="5414" max="5414" width="13.7109375" style="1" customWidth="1"/>
    <col min="5415" max="5415" width="16.140625" style="1" customWidth="1"/>
    <col min="5416" max="5416" width="9.140625" style="1"/>
    <col min="5417" max="5417" width="11.85546875" style="1" customWidth="1"/>
    <col min="5418" max="5624" width="9.140625" style="1"/>
    <col min="5625" max="5625" width="9.28515625" style="1" customWidth="1"/>
    <col min="5626" max="5626" width="27.28515625" style="1" customWidth="1"/>
    <col min="5627" max="5666" width="9.28515625" style="1" customWidth="1"/>
    <col min="5667" max="5668" width="9.140625" style="1"/>
    <col min="5669" max="5669" width="15" style="1" customWidth="1"/>
    <col min="5670" max="5670" width="13.7109375" style="1" customWidth="1"/>
    <col min="5671" max="5671" width="16.140625" style="1" customWidth="1"/>
    <col min="5672" max="5672" width="9.140625" style="1"/>
    <col min="5673" max="5673" width="11.85546875" style="1" customWidth="1"/>
    <col min="5674" max="5880" width="9.140625" style="1"/>
    <col min="5881" max="5881" width="9.28515625" style="1" customWidth="1"/>
    <col min="5882" max="5882" width="27.28515625" style="1" customWidth="1"/>
    <col min="5883" max="5922" width="9.28515625" style="1" customWidth="1"/>
    <col min="5923" max="5924" width="9.140625" style="1"/>
    <col min="5925" max="5925" width="15" style="1" customWidth="1"/>
    <col min="5926" max="5926" width="13.7109375" style="1" customWidth="1"/>
    <col min="5927" max="5927" width="16.140625" style="1" customWidth="1"/>
    <col min="5928" max="5928" width="9.140625" style="1"/>
    <col min="5929" max="5929" width="11.85546875" style="1" customWidth="1"/>
    <col min="5930" max="6136" width="9.140625" style="1"/>
    <col min="6137" max="6137" width="9.28515625" style="1" customWidth="1"/>
    <col min="6138" max="6138" width="27.28515625" style="1" customWidth="1"/>
    <col min="6139" max="6178" width="9.28515625" style="1" customWidth="1"/>
    <col min="6179" max="6180" width="9.140625" style="1"/>
    <col min="6181" max="6181" width="15" style="1" customWidth="1"/>
    <col min="6182" max="6182" width="13.7109375" style="1" customWidth="1"/>
    <col min="6183" max="6183" width="16.140625" style="1" customWidth="1"/>
    <col min="6184" max="6184" width="9.140625" style="1"/>
    <col min="6185" max="6185" width="11.85546875" style="1" customWidth="1"/>
    <col min="6186" max="6392" width="9.140625" style="1"/>
    <col min="6393" max="6393" width="9.28515625" style="1" customWidth="1"/>
    <col min="6394" max="6394" width="27.28515625" style="1" customWidth="1"/>
    <col min="6395" max="6434" width="9.28515625" style="1" customWidth="1"/>
    <col min="6435" max="6436" width="9.140625" style="1"/>
    <col min="6437" max="6437" width="15" style="1" customWidth="1"/>
    <col min="6438" max="6438" width="13.7109375" style="1" customWidth="1"/>
    <col min="6439" max="6439" width="16.140625" style="1" customWidth="1"/>
    <col min="6440" max="6440" width="9.140625" style="1"/>
    <col min="6441" max="6441" width="11.85546875" style="1" customWidth="1"/>
    <col min="6442" max="6648" width="9.140625" style="1"/>
    <col min="6649" max="6649" width="9.28515625" style="1" customWidth="1"/>
    <col min="6650" max="6650" width="27.28515625" style="1" customWidth="1"/>
    <col min="6651" max="6690" width="9.28515625" style="1" customWidth="1"/>
    <col min="6691" max="6692" width="9.140625" style="1"/>
    <col min="6693" max="6693" width="15" style="1" customWidth="1"/>
    <col min="6694" max="6694" width="13.7109375" style="1" customWidth="1"/>
    <col min="6695" max="6695" width="16.140625" style="1" customWidth="1"/>
    <col min="6696" max="6696" width="9.140625" style="1"/>
    <col min="6697" max="6697" width="11.85546875" style="1" customWidth="1"/>
    <col min="6698" max="6904" width="9.140625" style="1"/>
    <col min="6905" max="6905" width="9.28515625" style="1" customWidth="1"/>
    <col min="6906" max="6906" width="27.28515625" style="1" customWidth="1"/>
    <col min="6907" max="6946" width="9.28515625" style="1" customWidth="1"/>
    <col min="6947" max="6948" width="9.140625" style="1"/>
    <col min="6949" max="6949" width="15" style="1" customWidth="1"/>
    <col min="6950" max="6950" width="13.7109375" style="1" customWidth="1"/>
    <col min="6951" max="6951" width="16.140625" style="1" customWidth="1"/>
    <col min="6952" max="6952" width="9.140625" style="1"/>
    <col min="6953" max="6953" width="11.85546875" style="1" customWidth="1"/>
    <col min="6954" max="7160" width="9.140625" style="1"/>
    <col min="7161" max="7161" width="9.28515625" style="1" customWidth="1"/>
    <col min="7162" max="7162" width="27.28515625" style="1" customWidth="1"/>
    <col min="7163" max="7202" width="9.28515625" style="1" customWidth="1"/>
    <col min="7203" max="7204" width="9.140625" style="1"/>
    <col min="7205" max="7205" width="15" style="1" customWidth="1"/>
    <col min="7206" max="7206" width="13.7109375" style="1" customWidth="1"/>
    <col min="7207" max="7207" width="16.140625" style="1" customWidth="1"/>
    <col min="7208" max="7208" width="9.140625" style="1"/>
    <col min="7209" max="7209" width="11.85546875" style="1" customWidth="1"/>
    <col min="7210" max="7416" width="9.140625" style="1"/>
    <col min="7417" max="7417" width="9.28515625" style="1" customWidth="1"/>
    <col min="7418" max="7418" width="27.28515625" style="1" customWidth="1"/>
    <col min="7419" max="7458" width="9.28515625" style="1" customWidth="1"/>
    <col min="7459" max="7460" width="9.140625" style="1"/>
    <col min="7461" max="7461" width="15" style="1" customWidth="1"/>
    <col min="7462" max="7462" width="13.7109375" style="1" customWidth="1"/>
    <col min="7463" max="7463" width="16.140625" style="1" customWidth="1"/>
    <col min="7464" max="7464" width="9.140625" style="1"/>
    <col min="7465" max="7465" width="11.85546875" style="1" customWidth="1"/>
    <col min="7466" max="7672" width="9.140625" style="1"/>
    <col min="7673" max="7673" width="9.28515625" style="1" customWidth="1"/>
    <col min="7674" max="7674" width="27.28515625" style="1" customWidth="1"/>
    <col min="7675" max="7714" width="9.28515625" style="1" customWidth="1"/>
    <col min="7715" max="7716" width="9.140625" style="1"/>
    <col min="7717" max="7717" width="15" style="1" customWidth="1"/>
    <col min="7718" max="7718" width="13.7109375" style="1" customWidth="1"/>
    <col min="7719" max="7719" width="16.140625" style="1" customWidth="1"/>
    <col min="7720" max="7720" width="9.140625" style="1"/>
    <col min="7721" max="7721" width="11.85546875" style="1" customWidth="1"/>
    <col min="7722" max="7928" width="9.140625" style="1"/>
    <col min="7929" max="7929" width="9.28515625" style="1" customWidth="1"/>
    <col min="7930" max="7930" width="27.28515625" style="1" customWidth="1"/>
    <col min="7931" max="7970" width="9.28515625" style="1" customWidth="1"/>
    <col min="7971" max="7972" width="9.140625" style="1"/>
    <col min="7973" max="7973" width="15" style="1" customWidth="1"/>
    <col min="7974" max="7974" width="13.7109375" style="1" customWidth="1"/>
    <col min="7975" max="7975" width="16.140625" style="1" customWidth="1"/>
    <col min="7976" max="7976" width="9.140625" style="1"/>
    <col min="7977" max="7977" width="11.85546875" style="1" customWidth="1"/>
    <col min="7978" max="8184" width="9.140625" style="1"/>
    <col min="8185" max="8185" width="9.28515625" style="1" customWidth="1"/>
    <col min="8186" max="8186" width="27.28515625" style="1" customWidth="1"/>
    <col min="8187" max="8226" width="9.28515625" style="1" customWidth="1"/>
    <col min="8227" max="8228" width="9.140625" style="1"/>
    <col min="8229" max="8229" width="15" style="1" customWidth="1"/>
    <col min="8230" max="8230" width="13.7109375" style="1" customWidth="1"/>
    <col min="8231" max="8231" width="16.140625" style="1" customWidth="1"/>
    <col min="8232" max="8232" width="9.140625" style="1"/>
    <col min="8233" max="8233" width="11.85546875" style="1" customWidth="1"/>
    <col min="8234" max="8440" width="9.140625" style="1"/>
    <col min="8441" max="8441" width="9.28515625" style="1" customWidth="1"/>
    <col min="8442" max="8442" width="27.28515625" style="1" customWidth="1"/>
    <col min="8443" max="8482" width="9.28515625" style="1" customWidth="1"/>
    <col min="8483" max="8484" width="9.140625" style="1"/>
    <col min="8485" max="8485" width="15" style="1" customWidth="1"/>
    <col min="8486" max="8486" width="13.7109375" style="1" customWidth="1"/>
    <col min="8487" max="8487" width="16.140625" style="1" customWidth="1"/>
    <col min="8488" max="8488" width="9.140625" style="1"/>
    <col min="8489" max="8489" width="11.85546875" style="1" customWidth="1"/>
    <col min="8490" max="8696" width="9.140625" style="1"/>
    <col min="8697" max="8697" width="9.28515625" style="1" customWidth="1"/>
    <col min="8698" max="8698" width="27.28515625" style="1" customWidth="1"/>
    <col min="8699" max="8738" width="9.28515625" style="1" customWidth="1"/>
    <col min="8739" max="8740" width="9.140625" style="1"/>
    <col min="8741" max="8741" width="15" style="1" customWidth="1"/>
    <col min="8742" max="8742" width="13.7109375" style="1" customWidth="1"/>
    <col min="8743" max="8743" width="16.140625" style="1" customWidth="1"/>
    <col min="8744" max="8744" width="9.140625" style="1"/>
    <col min="8745" max="8745" width="11.85546875" style="1" customWidth="1"/>
    <col min="8746" max="8952" width="9.140625" style="1"/>
    <col min="8953" max="8953" width="9.28515625" style="1" customWidth="1"/>
    <col min="8954" max="8954" width="27.28515625" style="1" customWidth="1"/>
    <col min="8955" max="8994" width="9.28515625" style="1" customWidth="1"/>
    <col min="8995" max="8996" width="9.140625" style="1"/>
    <col min="8997" max="8997" width="15" style="1" customWidth="1"/>
    <col min="8998" max="8998" width="13.7109375" style="1" customWidth="1"/>
    <col min="8999" max="8999" width="16.140625" style="1" customWidth="1"/>
    <col min="9000" max="9000" width="9.140625" style="1"/>
    <col min="9001" max="9001" width="11.85546875" style="1" customWidth="1"/>
    <col min="9002" max="9208" width="9.140625" style="1"/>
    <col min="9209" max="9209" width="9.28515625" style="1" customWidth="1"/>
    <col min="9210" max="9210" width="27.28515625" style="1" customWidth="1"/>
    <col min="9211" max="9250" width="9.28515625" style="1" customWidth="1"/>
    <col min="9251" max="9252" width="9.140625" style="1"/>
    <col min="9253" max="9253" width="15" style="1" customWidth="1"/>
    <col min="9254" max="9254" width="13.7109375" style="1" customWidth="1"/>
    <col min="9255" max="9255" width="16.140625" style="1" customWidth="1"/>
    <col min="9256" max="9256" width="9.140625" style="1"/>
    <col min="9257" max="9257" width="11.85546875" style="1" customWidth="1"/>
    <col min="9258" max="9464" width="9.140625" style="1"/>
    <col min="9465" max="9465" width="9.28515625" style="1" customWidth="1"/>
    <col min="9466" max="9466" width="27.28515625" style="1" customWidth="1"/>
    <col min="9467" max="9506" width="9.28515625" style="1" customWidth="1"/>
    <col min="9507" max="9508" width="9.140625" style="1"/>
    <col min="9509" max="9509" width="15" style="1" customWidth="1"/>
    <col min="9510" max="9510" width="13.7109375" style="1" customWidth="1"/>
    <col min="9511" max="9511" width="16.140625" style="1" customWidth="1"/>
    <col min="9512" max="9512" width="9.140625" style="1"/>
    <col min="9513" max="9513" width="11.85546875" style="1" customWidth="1"/>
    <col min="9514" max="9720" width="9.140625" style="1"/>
    <col min="9721" max="9721" width="9.28515625" style="1" customWidth="1"/>
    <col min="9722" max="9722" width="27.28515625" style="1" customWidth="1"/>
    <col min="9723" max="9762" width="9.28515625" style="1" customWidth="1"/>
    <col min="9763" max="9764" width="9.140625" style="1"/>
    <col min="9765" max="9765" width="15" style="1" customWidth="1"/>
    <col min="9766" max="9766" width="13.7109375" style="1" customWidth="1"/>
    <col min="9767" max="9767" width="16.140625" style="1" customWidth="1"/>
    <col min="9768" max="9768" width="9.140625" style="1"/>
    <col min="9769" max="9769" width="11.85546875" style="1" customWidth="1"/>
    <col min="9770" max="9976" width="9.140625" style="1"/>
    <col min="9977" max="9977" width="9.28515625" style="1" customWidth="1"/>
    <col min="9978" max="9978" width="27.28515625" style="1" customWidth="1"/>
    <col min="9979" max="10018" width="9.28515625" style="1" customWidth="1"/>
    <col min="10019" max="10020" width="9.140625" style="1"/>
    <col min="10021" max="10021" width="15" style="1" customWidth="1"/>
    <col min="10022" max="10022" width="13.7109375" style="1" customWidth="1"/>
    <col min="10023" max="10023" width="16.140625" style="1" customWidth="1"/>
    <col min="10024" max="10024" width="9.140625" style="1"/>
    <col min="10025" max="10025" width="11.85546875" style="1" customWidth="1"/>
    <col min="10026" max="10232" width="9.140625" style="1"/>
    <col min="10233" max="10233" width="9.28515625" style="1" customWidth="1"/>
    <col min="10234" max="10234" width="27.28515625" style="1" customWidth="1"/>
    <col min="10235" max="10274" width="9.28515625" style="1" customWidth="1"/>
    <col min="10275" max="10276" width="9.140625" style="1"/>
    <col min="10277" max="10277" width="15" style="1" customWidth="1"/>
    <col min="10278" max="10278" width="13.7109375" style="1" customWidth="1"/>
    <col min="10279" max="10279" width="16.140625" style="1" customWidth="1"/>
    <col min="10280" max="10280" width="9.140625" style="1"/>
    <col min="10281" max="10281" width="11.85546875" style="1" customWidth="1"/>
    <col min="10282" max="10488" width="9.140625" style="1"/>
    <col min="10489" max="10489" width="9.28515625" style="1" customWidth="1"/>
    <col min="10490" max="10490" width="27.28515625" style="1" customWidth="1"/>
    <col min="10491" max="10530" width="9.28515625" style="1" customWidth="1"/>
    <col min="10531" max="10532" width="9.140625" style="1"/>
    <col min="10533" max="10533" width="15" style="1" customWidth="1"/>
    <col min="10534" max="10534" width="13.7109375" style="1" customWidth="1"/>
    <col min="10535" max="10535" width="16.140625" style="1" customWidth="1"/>
    <col min="10536" max="10536" width="9.140625" style="1"/>
    <col min="10537" max="10537" width="11.85546875" style="1" customWidth="1"/>
    <col min="10538" max="10744" width="9.140625" style="1"/>
    <col min="10745" max="10745" width="9.28515625" style="1" customWidth="1"/>
    <col min="10746" max="10746" width="27.28515625" style="1" customWidth="1"/>
    <col min="10747" max="10786" width="9.28515625" style="1" customWidth="1"/>
    <col min="10787" max="10788" width="9.140625" style="1"/>
    <col min="10789" max="10789" width="15" style="1" customWidth="1"/>
    <col min="10790" max="10790" width="13.7109375" style="1" customWidth="1"/>
    <col min="10791" max="10791" width="16.140625" style="1" customWidth="1"/>
    <col min="10792" max="10792" width="9.140625" style="1"/>
    <col min="10793" max="10793" width="11.85546875" style="1" customWidth="1"/>
    <col min="10794" max="11000" width="9.140625" style="1"/>
    <col min="11001" max="11001" width="9.28515625" style="1" customWidth="1"/>
    <col min="11002" max="11002" width="27.28515625" style="1" customWidth="1"/>
    <col min="11003" max="11042" width="9.28515625" style="1" customWidth="1"/>
    <col min="11043" max="11044" width="9.140625" style="1"/>
    <col min="11045" max="11045" width="15" style="1" customWidth="1"/>
    <col min="11046" max="11046" width="13.7109375" style="1" customWidth="1"/>
    <col min="11047" max="11047" width="16.140625" style="1" customWidth="1"/>
    <col min="11048" max="11048" width="9.140625" style="1"/>
    <col min="11049" max="11049" width="11.85546875" style="1" customWidth="1"/>
    <col min="11050" max="11256" width="9.140625" style="1"/>
    <col min="11257" max="11257" width="9.28515625" style="1" customWidth="1"/>
    <col min="11258" max="11258" width="27.28515625" style="1" customWidth="1"/>
    <col min="11259" max="11298" width="9.28515625" style="1" customWidth="1"/>
    <col min="11299" max="11300" width="9.140625" style="1"/>
    <col min="11301" max="11301" width="15" style="1" customWidth="1"/>
    <col min="11302" max="11302" width="13.7109375" style="1" customWidth="1"/>
    <col min="11303" max="11303" width="16.140625" style="1" customWidth="1"/>
    <col min="11304" max="11304" width="9.140625" style="1"/>
    <col min="11305" max="11305" width="11.85546875" style="1" customWidth="1"/>
    <col min="11306" max="11512" width="9.140625" style="1"/>
    <col min="11513" max="11513" width="9.28515625" style="1" customWidth="1"/>
    <col min="11514" max="11514" width="27.28515625" style="1" customWidth="1"/>
    <col min="11515" max="11554" width="9.28515625" style="1" customWidth="1"/>
    <col min="11555" max="11556" width="9.140625" style="1"/>
    <col min="11557" max="11557" width="15" style="1" customWidth="1"/>
    <col min="11558" max="11558" width="13.7109375" style="1" customWidth="1"/>
    <col min="11559" max="11559" width="16.140625" style="1" customWidth="1"/>
    <col min="11560" max="11560" width="9.140625" style="1"/>
    <col min="11561" max="11561" width="11.85546875" style="1" customWidth="1"/>
    <col min="11562" max="11768" width="9.140625" style="1"/>
    <col min="11769" max="11769" width="9.28515625" style="1" customWidth="1"/>
    <col min="11770" max="11770" width="27.28515625" style="1" customWidth="1"/>
    <col min="11771" max="11810" width="9.28515625" style="1" customWidth="1"/>
    <col min="11811" max="11812" width="9.140625" style="1"/>
    <col min="11813" max="11813" width="15" style="1" customWidth="1"/>
    <col min="11814" max="11814" width="13.7109375" style="1" customWidth="1"/>
    <col min="11815" max="11815" width="16.140625" style="1" customWidth="1"/>
    <col min="11816" max="11816" width="9.140625" style="1"/>
    <col min="11817" max="11817" width="11.85546875" style="1" customWidth="1"/>
    <col min="11818" max="12024" width="9.140625" style="1"/>
    <col min="12025" max="12025" width="9.28515625" style="1" customWidth="1"/>
    <col min="12026" max="12026" width="27.28515625" style="1" customWidth="1"/>
    <col min="12027" max="12066" width="9.28515625" style="1" customWidth="1"/>
    <col min="12067" max="12068" width="9.140625" style="1"/>
    <col min="12069" max="12069" width="15" style="1" customWidth="1"/>
    <col min="12070" max="12070" width="13.7109375" style="1" customWidth="1"/>
    <col min="12071" max="12071" width="16.140625" style="1" customWidth="1"/>
    <col min="12072" max="12072" width="9.140625" style="1"/>
    <col min="12073" max="12073" width="11.85546875" style="1" customWidth="1"/>
    <col min="12074" max="12280" width="9.140625" style="1"/>
    <col min="12281" max="12281" width="9.28515625" style="1" customWidth="1"/>
    <col min="12282" max="12282" width="27.28515625" style="1" customWidth="1"/>
    <col min="12283" max="12322" width="9.28515625" style="1" customWidth="1"/>
    <col min="12323" max="12324" width="9.140625" style="1"/>
    <col min="12325" max="12325" width="15" style="1" customWidth="1"/>
    <col min="12326" max="12326" width="13.7109375" style="1" customWidth="1"/>
    <col min="12327" max="12327" width="16.140625" style="1" customWidth="1"/>
    <col min="12328" max="12328" width="9.140625" style="1"/>
    <col min="12329" max="12329" width="11.85546875" style="1" customWidth="1"/>
    <col min="12330" max="12536" width="9.140625" style="1"/>
    <col min="12537" max="12537" width="9.28515625" style="1" customWidth="1"/>
    <col min="12538" max="12538" width="27.28515625" style="1" customWidth="1"/>
    <col min="12539" max="12578" width="9.28515625" style="1" customWidth="1"/>
    <col min="12579" max="12580" width="9.140625" style="1"/>
    <col min="12581" max="12581" width="15" style="1" customWidth="1"/>
    <col min="12582" max="12582" width="13.7109375" style="1" customWidth="1"/>
    <col min="12583" max="12583" width="16.140625" style="1" customWidth="1"/>
    <col min="12584" max="12584" width="9.140625" style="1"/>
    <col min="12585" max="12585" width="11.85546875" style="1" customWidth="1"/>
    <col min="12586" max="12792" width="9.140625" style="1"/>
    <col min="12793" max="12793" width="9.28515625" style="1" customWidth="1"/>
    <col min="12794" max="12794" width="27.28515625" style="1" customWidth="1"/>
    <col min="12795" max="12834" width="9.28515625" style="1" customWidth="1"/>
    <col min="12835" max="12836" width="9.140625" style="1"/>
    <col min="12837" max="12837" width="15" style="1" customWidth="1"/>
    <col min="12838" max="12838" width="13.7109375" style="1" customWidth="1"/>
    <col min="12839" max="12839" width="16.140625" style="1" customWidth="1"/>
    <col min="12840" max="12840" width="9.140625" style="1"/>
    <col min="12841" max="12841" width="11.85546875" style="1" customWidth="1"/>
    <col min="12842" max="13048" width="9.140625" style="1"/>
    <col min="13049" max="13049" width="9.28515625" style="1" customWidth="1"/>
    <col min="13050" max="13050" width="27.28515625" style="1" customWidth="1"/>
    <col min="13051" max="13090" width="9.28515625" style="1" customWidth="1"/>
    <col min="13091" max="13092" width="9.140625" style="1"/>
    <col min="13093" max="13093" width="15" style="1" customWidth="1"/>
    <col min="13094" max="13094" width="13.7109375" style="1" customWidth="1"/>
    <col min="13095" max="13095" width="16.140625" style="1" customWidth="1"/>
    <col min="13096" max="13096" width="9.140625" style="1"/>
    <col min="13097" max="13097" width="11.85546875" style="1" customWidth="1"/>
    <col min="13098" max="13304" width="9.140625" style="1"/>
    <col min="13305" max="13305" width="9.28515625" style="1" customWidth="1"/>
    <col min="13306" max="13306" width="27.28515625" style="1" customWidth="1"/>
    <col min="13307" max="13346" width="9.28515625" style="1" customWidth="1"/>
    <col min="13347" max="13348" width="9.140625" style="1"/>
    <col min="13349" max="13349" width="15" style="1" customWidth="1"/>
    <col min="13350" max="13350" width="13.7109375" style="1" customWidth="1"/>
    <col min="13351" max="13351" width="16.140625" style="1" customWidth="1"/>
    <col min="13352" max="13352" width="9.140625" style="1"/>
    <col min="13353" max="13353" width="11.85546875" style="1" customWidth="1"/>
    <col min="13354" max="13560" width="9.140625" style="1"/>
    <col min="13561" max="13561" width="9.28515625" style="1" customWidth="1"/>
    <col min="13562" max="13562" width="27.28515625" style="1" customWidth="1"/>
    <col min="13563" max="13602" width="9.28515625" style="1" customWidth="1"/>
    <col min="13603" max="13604" width="9.140625" style="1"/>
    <col min="13605" max="13605" width="15" style="1" customWidth="1"/>
    <col min="13606" max="13606" width="13.7109375" style="1" customWidth="1"/>
    <col min="13607" max="13607" width="16.140625" style="1" customWidth="1"/>
    <col min="13608" max="13608" width="9.140625" style="1"/>
    <col min="13609" max="13609" width="11.85546875" style="1" customWidth="1"/>
    <col min="13610" max="13816" width="9.140625" style="1"/>
    <col min="13817" max="13817" width="9.28515625" style="1" customWidth="1"/>
    <col min="13818" max="13818" width="27.28515625" style="1" customWidth="1"/>
    <col min="13819" max="13858" width="9.28515625" style="1" customWidth="1"/>
    <col min="13859" max="13860" width="9.140625" style="1"/>
    <col min="13861" max="13861" width="15" style="1" customWidth="1"/>
    <col min="13862" max="13862" width="13.7109375" style="1" customWidth="1"/>
    <col min="13863" max="13863" width="16.140625" style="1" customWidth="1"/>
    <col min="13864" max="13864" width="9.140625" style="1"/>
    <col min="13865" max="13865" width="11.85546875" style="1" customWidth="1"/>
    <col min="13866" max="14072" width="9.140625" style="1"/>
    <col min="14073" max="14073" width="9.28515625" style="1" customWidth="1"/>
    <col min="14074" max="14074" width="27.28515625" style="1" customWidth="1"/>
    <col min="14075" max="14114" width="9.28515625" style="1" customWidth="1"/>
    <col min="14115" max="14116" width="9.140625" style="1"/>
    <col min="14117" max="14117" width="15" style="1" customWidth="1"/>
    <col min="14118" max="14118" width="13.7109375" style="1" customWidth="1"/>
    <col min="14119" max="14119" width="16.140625" style="1" customWidth="1"/>
    <col min="14120" max="14120" width="9.140625" style="1"/>
    <col min="14121" max="14121" width="11.85546875" style="1" customWidth="1"/>
    <col min="14122" max="14328" width="9.140625" style="1"/>
    <col min="14329" max="14329" width="9.28515625" style="1" customWidth="1"/>
    <col min="14330" max="14330" width="27.28515625" style="1" customWidth="1"/>
    <col min="14331" max="14370" width="9.28515625" style="1" customWidth="1"/>
    <col min="14371" max="14372" width="9.140625" style="1"/>
    <col min="14373" max="14373" width="15" style="1" customWidth="1"/>
    <col min="14374" max="14374" width="13.7109375" style="1" customWidth="1"/>
    <col min="14375" max="14375" width="16.140625" style="1" customWidth="1"/>
    <col min="14376" max="14376" width="9.140625" style="1"/>
    <col min="14377" max="14377" width="11.85546875" style="1" customWidth="1"/>
    <col min="14378" max="14584" width="9.140625" style="1"/>
    <col min="14585" max="14585" width="9.28515625" style="1" customWidth="1"/>
    <col min="14586" max="14586" width="27.28515625" style="1" customWidth="1"/>
    <col min="14587" max="14626" width="9.28515625" style="1" customWidth="1"/>
    <col min="14627" max="14628" width="9.140625" style="1"/>
    <col min="14629" max="14629" width="15" style="1" customWidth="1"/>
    <col min="14630" max="14630" width="13.7109375" style="1" customWidth="1"/>
    <col min="14631" max="14631" width="16.140625" style="1" customWidth="1"/>
    <col min="14632" max="14632" width="9.140625" style="1"/>
    <col min="14633" max="14633" width="11.85546875" style="1" customWidth="1"/>
    <col min="14634" max="14840" width="9.140625" style="1"/>
    <col min="14841" max="14841" width="9.28515625" style="1" customWidth="1"/>
    <col min="14842" max="14842" width="27.28515625" style="1" customWidth="1"/>
    <col min="14843" max="14882" width="9.28515625" style="1" customWidth="1"/>
    <col min="14883" max="14884" width="9.140625" style="1"/>
    <col min="14885" max="14885" width="15" style="1" customWidth="1"/>
    <col min="14886" max="14886" width="13.7109375" style="1" customWidth="1"/>
    <col min="14887" max="14887" width="16.140625" style="1" customWidth="1"/>
    <col min="14888" max="14888" width="9.140625" style="1"/>
    <col min="14889" max="14889" width="11.85546875" style="1" customWidth="1"/>
    <col min="14890" max="15096" width="9.140625" style="1"/>
    <col min="15097" max="15097" width="9.28515625" style="1" customWidth="1"/>
    <col min="15098" max="15098" width="27.28515625" style="1" customWidth="1"/>
    <col min="15099" max="15138" width="9.28515625" style="1" customWidth="1"/>
    <col min="15139" max="15140" width="9.140625" style="1"/>
    <col min="15141" max="15141" width="15" style="1" customWidth="1"/>
    <col min="15142" max="15142" width="13.7109375" style="1" customWidth="1"/>
    <col min="15143" max="15143" width="16.140625" style="1" customWidth="1"/>
    <col min="15144" max="15144" width="9.140625" style="1"/>
    <col min="15145" max="15145" width="11.85546875" style="1" customWidth="1"/>
    <col min="15146" max="15352" width="9.140625" style="1"/>
    <col min="15353" max="15353" width="9.28515625" style="1" customWidth="1"/>
    <col min="15354" max="15354" width="27.28515625" style="1" customWidth="1"/>
    <col min="15355" max="15394" width="9.28515625" style="1" customWidth="1"/>
    <col min="15395" max="15396" width="9.140625" style="1"/>
    <col min="15397" max="15397" width="15" style="1" customWidth="1"/>
    <col min="15398" max="15398" width="13.7109375" style="1" customWidth="1"/>
    <col min="15399" max="15399" width="16.140625" style="1" customWidth="1"/>
    <col min="15400" max="15400" width="9.140625" style="1"/>
    <col min="15401" max="15401" width="11.85546875" style="1" customWidth="1"/>
    <col min="15402" max="15608" width="9.140625" style="1"/>
    <col min="15609" max="15609" width="9.28515625" style="1" customWidth="1"/>
    <col min="15610" max="15610" width="27.28515625" style="1" customWidth="1"/>
    <col min="15611" max="15650" width="9.28515625" style="1" customWidth="1"/>
    <col min="15651" max="15652" width="9.140625" style="1"/>
    <col min="15653" max="15653" width="15" style="1" customWidth="1"/>
    <col min="15654" max="15654" width="13.7109375" style="1" customWidth="1"/>
    <col min="15655" max="15655" width="16.140625" style="1" customWidth="1"/>
    <col min="15656" max="15656" width="9.140625" style="1"/>
    <col min="15657" max="15657" width="11.85546875" style="1" customWidth="1"/>
    <col min="15658" max="15864" width="9.140625" style="1"/>
    <col min="15865" max="15865" width="9.28515625" style="1" customWidth="1"/>
    <col min="15866" max="15866" width="27.28515625" style="1" customWidth="1"/>
    <col min="15867" max="15906" width="9.28515625" style="1" customWidth="1"/>
    <col min="15907" max="15908" width="9.140625" style="1"/>
    <col min="15909" max="15909" width="15" style="1" customWidth="1"/>
    <col min="15910" max="15910" width="13.7109375" style="1" customWidth="1"/>
    <col min="15911" max="15911" width="16.140625" style="1" customWidth="1"/>
    <col min="15912" max="15912" width="9.140625" style="1"/>
    <col min="15913" max="15913" width="11.85546875" style="1" customWidth="1"/>
    <col min="15914" max="16120" width="9.140625" style="1"/>
    <col min="16121" max="16121" width="9.28515625" style="1" customWidth="1"/>
    <col min="16122" max="16122" width="27.28515625" style="1" customWidth="1"/>
    <col min="16123" max="16162" width="9.28515625" style="1" customWidth="1"/>
    <col min="16163" max="16164" width="9.140625" style="1"/>
    <col min="16165" max="16165" width="15" style="1" customWidth="1"/>
    <col min="16166" max="16166" width="13.7109375" style="1" customWidth="1"/>
    <col min="16167" max="16167" width="16.140625" style="1" customWidth="1"/>
    <col min="16168" max="16168" width="9.140625" style="1"/>
    <col min="16169" max="16169" width="11.85546875" style="1" customWidth="1"/>
    <col min="16170" max="16384" width="9.140625" style="1"/>
  </cols>
  <sheetData>
    <row r="1" spans="1:70" x14ac:dyDescent="0.2">
      <c r="D1" s="4"/>
      <c r="G1" s="4"/>
      <c r="J1" s="4"/>
      <c r="M1" s="4"/>
      <c r="N1" s="51" t="s">
        <v>30</v>
      </c>
      <c r="P1" s="51"/>
      <c r="R1" s="51"/>
      <c r="S1" s="51"/>
      <c r="T1" s="51"/>
      <c r="U1" s="7"/>
      <c r="V1" s="4"/>
      <c r="Y1" s="4"/>
      <c r="AB1" s="4"/>
      <c r="AE1" s="4"/>
      <c r="AH1" s="4"/>
      <c r="AS1" s="44"/>
      <c r="AT1" s="44"/>
      <c r="AU1" s="44"/>
      <c r="AV1" s="44"/>
    </row>
    <row r="2" spans="1:70" x14ac:dyDescent="0.2">
      <c r="D2" s="4"/>
      <c r="G2" s="4"/>
      <c r="J2" s="4"/>
      <c r="M2" s="4"/>
      <c r="N2" s="51" t="s">
        <v>41</v>
      </c>
      <c r="P2" s="51"/>
      <c r="R2" s="51"/>
      <c r="S2" s="51"/>
      <c r="T2" s="51"/>
      <c r="U2" s="51"/>
      <c r="V2" s="4"/>
      <c r="Y2" s="4"/>
      <c r="AB2" s="4"/>
      <c r="AE2" s="4"/>
      <c r="AH2" s="4"/>
      <c r="AS2" s="44"/>
      <c r="AT2" s="44"/>
      <c r="AU2" s="44"/>
      <c r="AV2" s="44"/>
    </row>
    <row r="3" spans="1:70" s="8" customFormat="1" ht="36" customHeight="1" x14ac:dyDescent="0.25">
      <c r="B3" s="9"/>
      <c r="C3" s="10"/>
      <c r="D3" s="186" t="s">
        <v>48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1"/>
      <c r="Q3" s="11"/>
      <c r="R3" s="12"/>
      <c r="S3" s="12"/>
      <c r="T3" s="12"/>
      <c r="U3" s="12"/>
      <c r="V3" s="12"/>
      <c r="W3" s="13"/>
      <c r="X3" s="12"/>
      <c r="Y3" s="12"/>
      <c r="Z3" s="13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S3" s="65"/>
      <c r="AT3" s="65" t="s">
        <v>46</v>
      </c>
      <c r="AU3" s="65"/>
      <c r="AV3" s="65"/>
      <c r="AW3" s="64"/>
    </row>
    <row r="4" spans="1:70" s="15" customFormat="1" ht="30.75" customHeight="1" x14ac:dyDescent="0.25">
      <c r="A4" s="153" t="s">
        <v>0</v>
      </c>
      <c r="B4" s="153" t="s">
        <v>1</v>
      </c>
      <c r="C4" s="155" t="s">
        <v>2</v>
      </c>
      <c r="D4" s="172" t="s">
        <v>45</v>
      </c>
      <c r="E4" s="173"/>
      <c r="F4" s="174"/>
      <c r="G4" s="175" t="s">
        <v>3</v>
      </c>
      <c r="H4" s="176"/>
      <c r="I4" s="177"/>
      <c r="J4" s="175" t="s">
        <v>4</v>
      </c>
      <c r="K4" s="176"/>
      <c r="L4" s="177"/>
      <c r="M4" s="169" t="s">
        <v>5</v>
      </c>
      <c r="N4" s="170"/>
      <c r="O4" s="171"/>
      <c r="P4" s="169" t="s">
        <v>6</v>
      </c>
      <c r="Q4" s="170"/>
      <c r="R4" s="171"/>
      <c r="S4" s="167" t="s">
        <v>7</v>
      </c>
      <c r="T4" s="167"/>
      <c r="U4" s="167"/>
      <c r="V4" s="167" t="s">
        <v>8</v>
      </c>
      <c r="W4" s="167"/>
      <c r="X4" s="167"/>
      <c r="Y4" s="167" t="s">
        <v>9</v>
      </c>
      <c r="Z4" s="167"/>
      <c r="AA4" s="167"/>
      <c r="AB4" s="168" t="s">
        <v>10</v>
      </c>
      <c r="AC4" s="168"/>
      <c r="AD4" s="168"/>
      <c r="AE4" s="168" t="s">
        <v>11</v>
      </c>
      <c r="AF4" s="168"/>
      <c r="AG4" s="168"/>
      <c r="AH4" s="163" t="s">
        <v>12</v>
      </c>
      <c r="AI4" s="163"/>
      <c r="AJ4" s="163"/>
      <c r="AK4" s="167" t="s">
        <v>13</v>
      </c>
      <c r="AL4" s="167"/>
      <c r="AM4" s="167"/>
      <c r="AN4" s="187" t="s">
        <v>14</v>
      </c>
      <c r="AO4" s="187"/>
      <c r="AP4" s="187"/>
      <c r="AQ4" s="14"/>
      <c r="AR4" s="14"/>
      <c r="AS4" s="66"/>
      <c r="AT4" s="178" t="s">
        <v>47</v>
      </c>
      <c r="AU4" s="180" t="s">
        <v>33</v>
      </c>
      <c r="AV4" s="182" t="s">
        <v>34</v>
      </c>
      <c r="AW4" s="184" t="s">
        <v>35</v>
      </c>
      <c r="AX4" s="153" t="s">
        <v>1</v>
      </c>
      <c r="AY4" s="155" t="s">
        <v>2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s="15" customFormat="1" ht="18.75" customHeight="1" x14ac:dyDescent="0.25">
      <c r="A5" s="154"/>
      <c r="B5" s="154"/>
      <c r="C5" s="156"/>
      <c r="D5" s="16" t="s">
        <v>15</v>
      </c>
      <c r="E5" s="52" t="s">
        <v>16</v>
      </c>
      <c r="F5" s="17" t="s">
        <v>17</v>
      </c>
      <c r="G5" s="18" t="s">
        <v>18</v>
      </c>
      <c r="H5" s="101" t="s">
        <v>19</v>
      </c>
      <c r="I5" s="19" t="s">
        <v>17</v>
      </c>
      <c r="J5" s="18" t="s">
        <v>18</v>
      </c>
      <c r="K5" s="80" t="s">
        <v>19</v>
      </c>
      <c r="L5" s="19" t="s">
        <v>17</v>
      </c>
      <c r="M5" s="18" t="s">
        <v>18</v>
      </c>
      <c r="N5" s="52" t="s">
        <v>19</v>
      </c>
      <c r="O5" s="19" t="s">
        <v>17</v>
      </c>
      <c r="P5" s="18" t="s">
        <v>18</v>
      </c>
      <c r="Q5" s="52" t="s">
        <v>19</v>
      </c>
      <c r="R5" s="19" t="s">
        <v>17</v>
      </c>
      <c r="S5" s="18" t="s">
        <v>18</v>
      </c>
      <c r="T5" s="52" t="s">
        <v>19</v>
      </c>
      <c r="U5" s="19" t="s">
        <v>17</v>
      </c>
      <c r="V5" s="18" t="s">
        <v>18</v>
      </c>
      <c r="W5" s="52" t="s">
        <v>19</v>
      </c>
      <c r="X5" s="19" t="s">
        <v>17</v>
      </c>
      <c r="Y5" s="18" t="s">
        <v>18</v>
      </c>
      <c r="Z5" s="52" t="s">
        <v>19</v>
      </c>
      <c r="AA5" s="20" t="s">
        <v>17</v>
      </c>
      <c r="AB5" s="18" t="s">
        <v>18</v>
      </c>
      <c r="AC5" s="52" t="s">
        <v>19</v>
      </c>
      <c r="AD5" s="19" t="s">
        <v>17</v>
      </c>
      <c r="AE5" s="18" t="s">
        <v>18</v>
      </c>
      <c r="AF5" s="52" t="s">
        <v>19</v>
      </c>
      <c r="AG5" s="19" t="s">
        <v>17</v>
      </c>
      <c r="AH5" s="18" t="s">
        <v>18</v>
      </c>
      <c r="AI5" s="52" t="s">
        <v>19</v>
      </c>
      <c r="AJ5" s="19" t="s">
        <v>17</v>
      </c>
      <c r="AK5" s="18" t="s">
        <v>18</v>
      </c>
      <c r="AL5" s="52" t="s">
        <v>19</v>
      </c>
      <c r="AM5" s="19" t="s">
        <v>17</v>
      </c>
      <c r="AN5" s="21" t="s">
        <v>18</v>
      </c>
      <c r="AO5" s="52" t="s">
        <v>19</v>
      </c>
      <c r="AP5" s="22" t="s">
        <v>17</v>
      </c>
      <c r="AQ5" s="14"/>
      <c r="AR5" s="14"/>
      <c r="AS5" s="67"/>
      <c r="AT5" s="179"/>
      <c r="AU5" s="181"/>
      <c r="AV5" s="183"/>
      <c r="AW5" s="185"/>
      <c r="AX5" s="154"/>
      <c r="AY5" s="156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s="30" customFormat="1" ht="15.75" customHeight="1" x14ac:dyDescent="0.25">
      <c r="A6" s="164"/>
      <c r="B6" s="157" t="s">
        <v>20</v>
      </c>
      <c r="C6" s="24" t="s">
        <v>21</v>
      </c>
      <c r="D6" s="87">
        <f>G6+J6+M6+P6+S6+V6+Y6+AB6+AE6+AH6+AK6+AN6</f>
        <v>368178.9</v>
      </c>
      <c r="E6" s="85"/>
      <c r="F6" s="99">
        <f>E6/D6*100</f>
        <v>0</v>
      </c>
      <c r="G6" s="92">
        <f>G11+G16+G21</f>
        <v>30867.199999999997</v>
      </c>
      <c r="H6" s="91">
        <f t="shared" ref="H6:AP6" si="0">H11+H16+H21</f>
        <v>0</v>
      </c>
      <c r="I6" s="92">
        <f t="shared" si="0"/>
        <v>0</v>
      </c>
      <c r="J6" s="92">
        <f t="shared" si="0"/>
        <v>31771.8</v>
      </c>
      <c r="K6" s="91">
        <f t="shared" si="0"/>
        <v>0</v>
      </c>
      <c r="L6" s="92">
        <f t="shared" si="0"/>
        <v>0</v>
      </c>
      <c r="M6" s="92">
        <f t="shared" si="0"/>
        <v>35741.699999999997</v>
      </c>
      <c r="N6" s="91">
        <f t="shared" si="0"/>
        <v>0</v>
      </c>
      <c r="O6" s="92">
        <f t="shared" si="0"/>
        <v>0</v>
      </c>
      <c r="P6" s="92">
        <f t="shared" si="0"/>
        <v>33761.199999999997</v>
      </c>
      <c r="Q6" s="92">
        <f t="shared" si="0"/>
        <v>0</v>
      </c>
      <c r="R6" s="92">
        <f t="shared" si="0"/>
        <v>0</v>
      </c>
      <c r="S6" s="92">
        <f t="shared" si="0"/>
        <v>41207.9</v>
      </c>
      <c r="T6" s="92">
        <f t="shared" si="0"/>
        <v>0</v>
      </c>
      <c r="U6" s="92">
        <f t="shared" si="0"/>
        <v>0</v>
      </c>
      <c r="V6" s="92">
        <f t="shared" si="0"/>
        <v>39708.199999999997</v>
      </c>
      <c r="W6" s="92">
        <f t="shared" si="0"/>
        <v>0</v>
      </c>
      <c r="X6" s="92">
        <f t="shared" si="0"/>
        <v>0</v>
      </c>
      <c r="Y6" s="92">
        <f t="shared" si="0"/>
        <v>32526.300000000003</v>
      </c>
      <c r="Z6" s="92">
        <f t="shared" si="0"/>
        <v>0</v>
      </c>
      <c r="AA6" s="92">
        <f t="shared" si="0"/>
        <v>0</v>
      </c>
      <c r="AB6" s="92">
        <f t="shared" si="0"/>
        <v>29792.2</v>
      </c>
      <c r="AC6" s="92">
        <f t="shared" si="0"/>
        <v>0</v>
      </c>
      <c r="AD6" s="92">
        <f t="shared" si="0"/>
        <v>0</v>
      </c>
      <c r="AE6" s="92">
        <f t="shared" si="0"/>
        <v>30786</v>
      </c>
      <c r="AF6" s="92">
        <f t="shared" si="0"/>
        <v>0</v>
      </c>
      <c r="AG6" s="92">
        <f t="shared" si="0"/>
        <v>0</v>
      </c>
      <c r="AH6" s="92">
        <f t="shared" si="0"/>
        <v>29483.3</v>
      </c>
      <c r="AI6" s="92">
        <f t="shared" si="0"/>
        <v>0</v>
      </c>
      <c r="AJ6" s="92">
        <f t="shared" si="0"/>
        <v>0</v>
      </c>
      <c r="AK6" s="92">
        <f t="shared" si="0"/>
        <v>24658.7</v>
      </c>
      <c r="AL6" s="92">
        <f t="shared" si="0"/>
        <v>0</v>
      </c>
      <c r="AM6" s="92">
        <f t="shared" si="0"/>
        <v>0</v>
      </c>
      <c r="AN6" s="92">
        <f t="shared" si="0"/>
        <v>7874.4</v>
      </c>
      <c r="AO6" s="92">
        <f t="shared" si="0"/>
        <v>0</v>
      </c>
      <c r="AP6" s="92">
        <f t="shared" si="0"/>
        <v>0</v>
      </c>
      <c r="AQ6" s="29"/>
      <c r="AS6" s="68" t="s">
        <v>36</v>
      </c>
      <c r="AT6" s="81">
        <f>AT7+AT8+AT9+AT10</f>
        <v>368178.89999999997</v>
      </c>
      <c r="AU6" s="84">
        <f>AT6-D6</f>
        <v>0</v>
      </c>
      <c r="AV6" s="69">
        <f>AV7+AV8+AV9+AV10</f>
        <v>0</v>
      </c>
      <c r="AW6" s="70">
        <f>AV6-E6</f>
        <v>0</v>
      </c>
      <c r="AX6" s="157" t="s">
        <v>20</v>
      </c>
      <c r="AY6" s="24" t="s">
        <v>21</v>
      </c>
    </row>
    <row r="7" spans="1:70" s="15" customFormat="1" ht="23.25" customHeight="1" x14ac:dyDescent="0.25">
      <c r="A7" s="165"/>
      <c r="B7" s="158"/>
      <c r="C7" s="31" t="s">
        <v>22</v>
      </c>
      <c r="D7" s="87">
        <f>G7+J7+M7+P7+S7+V7+Y7+AB7+AE7+AH7+AK7+AN7</f>
        <v>276518.90000000002</v>
      </c>
      <c r="E7" s="85"/>
      <c r="F7" s="99">
        <f t="shared" ref="F7:F23" si="1">E7/D7*100</f>
        <v>0</v>
      </c>
      <c r="G7" s="92">
        <f>G12+G17+G22</f>
        <v>21690</v>
      </c>
      <c r="H7" s="91">
        <f t="shared" ref="H7:AO7" si="2">H12+H17+H22</f>
        <v>0</v>
      </c>
      <c r="I7" s="92">
        <f t="shared" si="2"/>
        <v>0</v>
      </c>
      <c r="J7" s="92">
        <f t="shared" si="2"/>
        <v>22594.600000000002</v>
      </c>
      <c r="K7" s="91">
        <f t="shared" si="2"/>
        <v>0</v>
      </c>
      <c r="L7" s="92">
        <f t="shared" si="2"/>
        <v>0</v>
      </c>
      <c r="M7" s="92">
        <f t="shared" si="2"/>
        <v>27393.8</v>
      </c>
      <c r="N7" s="91">
        <f t="shared" si="2"/>
        <v>0</v>
      </c>
      <c r="O7" s="92" t="e">
        <f t="shared" si="2"/>
        <v>#VALUE!</v>
      </c>
      <c r="P7" s="92">
        <f t="shared" si="2"/>
        <v>25190.2</v>
      </c>
      <c r="Q7" s="92">
        <f t="shared" si="2"/>
        <v>0</v>
      </c>
      <c r="R7" s="92">
        <f t="shared" si="2"/>
        <v>0</v>
      </c>
      <c r="S7" s="92">
        <f t="shared" si="2"/>
        <v>32860.1</v>
      </c>
      <c r="T7" s="92">
        <f t="shared" si="2"/>
        <v>0</v>
      </c>
      <c r="U7" s="92">
        <f t="shared" si="2"/>
        <v>0</v>
      </c>
      <c r="V7" s="92">
        <f t="shared" si="2"/>
        <v>28378.5</v>
      </c>
      <c r="W7" s="92">
        <f t="shared" si="2"/>
        <v>0</v>
      </c>
      <c r="X7" s="92">
        <f t="shared" si="2"/>
        <v>0</v>
      </c>
      <c r="Y7" s="92">
        <f t="shared" si="2"/>
        <v>26654</v>
      </c>
      <c r="Z7" s="92">
        <f t="shared" si="2"/>
        <v>0</v>
      </c>
      <c r="AA7" s="92">
        <f t="shared" si="2"/>
        <v>0</v>
      </c>
      <c r="AB7" s="92">
        <f t="shared" si="2"/>
        <v>23830</v>
      </c>
      <c r="AC7" s="92">
        <f t="shared" si="2"/>
        <v>0</v>
      </c>
      <c r="AD7" s="92">
        <f t="shared" si="2"/>
        <v>0</v>
      </c>
      <c r="AE7" s="92">
        <f t="shared" si="2"/>
        <v>22482.5</v>
      </c>
      <c r="AF7" s="92">
        <f t="shared" si="2"/>
        <v>0</v>
      </c>
      <c r="AG7" s="92">
        <f t="shared" si="2"/>
        <v>0</v>
      </c>
      <c r="AH7" s="92">
        <f t="shared" si="2"/>
        <v>21197.5</v>
      </c>
      <c r="AI7" s="92">
        <f t="shared" si="2"/>
        <v>0</v>
      </c>
      <c r="AJ7" s="92">
        <f t="shared" si="2"/>
        <v>0</v>
      </c>
      <c r="AK7" s="92">
        <f t="shared" si="2"/>
        <v>16373.3</v>
      </c>
      <c r="AL7" s="92">
        <f t="shared" si="2"/>
        <v>0</v>
      </c>
      <c r="AM7" s="92">
        <f t="shared" si="2"/>
        <v>0</v>
      </c>
      <c r="AN7" s="92">
        <f t="shared" si="2"/>
        <v>7874.4</v>
      </c>
      <c r="AO7" s="92">
        <f t="shared" si="2"/>
        <v>0</v>
      </c>
      <c r="AP7" s="34"/>
      <c r="AQ7" s="35"/>
      <c r="AR7" s="14"/>
      <c r="AS7" s="71" t="s">
        <v>37</v>
      </c>
      <c r="AT7" s="81">
        <f>AT12+AT17+AT22</f>
        <v>276518.89999999997</v>
      </c>
      <c r="AU7" s="84">
        <f t="shared" ref="AU7:AU25" si="3">AT7-D7</f>
        <v>0</v>
      </c>
      <c r="AV7" s="69">
        <f>AV12+AV17+AV22</f>
        <v>0</v>
      </c>
      <c r="AW7" s="70">
        <f t="shared" ref="AW7:AW25" si="4">AV7-E7</f>
        <v>0</v>
      </c>
      <c r="AX7" s="158"/>
      <c r="AY7" s="31" t="s">
        <v>22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15" customFormat="1" ht="22.5" customHeight="1" x14ac:dyDescent="0.25">
      <c r="A8" s="165"/>
      <c r="B8" s="158"/>
      <c r="C8" s="31" t="s">
        <v>23</v>
      </c>
      <c r="D8" s="87">
        <f t="shared" ref="D8:E21" si="5">G8+J8+M8+P8+S8+V8+Y8+AB8+AE8+AH8+AK8+AN8</f>
        <v>91642.299999999988</v>
      </c>
      <c r="E8" s="85"/>
      <c r="F8" s="99">
        <f t="shared" si="1"/>
        <v>0</v>
      </c>
      <c r="G8" s="92">
        <f>G13+G18+G23</f>
        <v>9177.1999999999989</v>
      </c>
      <c r="H8" s="91">
        <f>H13+H23</f>
        <v>0</v>
      </c>
      <c r="I8" s="91">
        <f t="shared" ref="I8:I23" si="6">H8/G8*100</f>
        <v>0</v>
      </c>
      <c r="J8" s="92">
        <f>J13+J18+J23</f>
        <v>9177.1999999999989</v>
      </c>
      <c r="K8" s="91">
        <f>K13+K18+K23</f>
        <v>0</v>
      </c>
      <c r="L8" s="91">
        <f t="shared" ref="L8:L23" si="7">K8/J8*100</f>
        <v>0</v>
      </c>
      <c r="M8" s="26">
        <f>M13+M18+M23</f>
        <v>8347.9</v>
      </c>
      <c r="N8" s="89">
        <f>N13+N18+N23</f>
        <v>0</v>
      </c>
      <c r="O8" s="91">
        <f t="shared" ref="O8:O23" si="8">N8/M8*100</f>
        <v>0</v>
      </c>
      <c r="P8" s="94">
        <f t="shared" ref="P8:P9" si="9">P13+P18+P23</f>
        <v>8571</v>
      </c>
      <c r="Q8" s="93">
        <f>Q13+Q18+Q23</f>
        <v>0</v>
      </c>
      <c r="R8" s="91">
        <f t="shared" ref="R8:R23" si="10">Q8/P8*100</f>
        <v>0</v>
      </c>
      <c r="S8" s="94">
        <f t="shared" ref="S8:S9" si="11">S13+S18+S23</f>
        <v>8347.7999999999993</v>
      </c>
      <c r="T8" s="93">
        <f>T13+T18+T23</f>
        <v>0</v>
      </c>
      <c r="U8" s="91">
        <f t="shared" ref="U8:U23" si="12">T8/S8*100</f>
        <v>0</v>
      </c>
      <c r="V8" s="36">
        <f t="shared" ref="V8:V9" si="13">V13+V18+V23</f>
        <v>11329.699999999999</v>
      </c>
      <c r="W8" s="53">
        <f>W13+W18+W23</f>
        <v>0</v>
      </c>
      <c r="X8" s="27">
        <f t="shared" ref="X8:X23" si="14">W8/V8*100</f>
        <v>0</v>
      </c>
      <c r="Y8" s="36">
        <f t="shared" ref="Y8:AN9" si="15">Y13+Y18+Y23</f>
        <v>5872.3</v>
      </c>
      <c r="Z8" s="53">
        <f>Z13+Z18+Z23</f>
        <v>0</v>
      </c>
      <c r="AA8" s="27">
        <f t="shared" ref="AA8:AA23" si="16">Z8/Y8*100</f>
        <v>0</v>
      </c>
      <c r="AB8" s="36">
        <f t="shared" si="15"/>
        <v>5962.2</v>
      </c>
      <c r="AC8" s="90">
        <f>AC13+AC18+AC23</f>
        <v>0</v>
      </c>
      <c r="AD8" s="27">
        <f t="shared" ref="AD8:AD23" si="17">AC8/AB8*100</f>
        <v>0</v>
      </c>
      <c r="AE8" s="36">
        <f t="shared" si="15"/>
        <v>8285.7999999999993</v>
      </c>
      <c r="AF8" s="53">
        <f>AF13+AF18+AF23</f>
        <v>0</v>
      </c>
      <c r="AG8" s="27">
        <f t="shared" ref="AG8:AG23" si="18">AF8/AE8*100</f>
        <v>0</v>
      </c>
      <c r="AH8" s="36">
        <f t="shared" si="15"/>
        <v>8285.7999999999993</v>
      </c>
      <c r="AI8" s="53">
        <f>AI13+AI18+AI23</f>
        <v>0</v>
      </c>
      <c r="AJ8" s="27">
        <f t="shared" ref="AJ8:AJ21" si="19">AI8/AH8*100</f>
        <v>0</v>
      </c>
      <c r="AK8" s="36">
        <f t="shared" si="15"/>
        <v>8285.4</v>
      </c>
      <c r="AL8" s="53">
        <v>13927.24</v>
      </c>
      <c r="AM8" s="27">
        <f t="shared" ref="AM8:AM23" si="20">AL8/AK8*100</f>
        <v>168.0937552803727</v>
      </c>
      <c r="AN8" s="37">
        <f t="shared" si="15"/>
        <v>0</v>
      </c>
      <c r="AO8" s="53"/>
      <c r="AP8" s="33"/>
      <c r="AQ8" s="38"/>
      <c r="AR8" s="14"/>
      <c r="AS8" s="71" t="s">
        <v>38</v>
      </c>
      <c r="AT8" s="81">
        <f>AT13+AT18+AT23</f>
        <v>91642.3</v>
      </c>
      <c r="AU8" s="84">
        <f t="shared" si="3"/>
        <v>0</v>
      </c>
      <c r="AV8" s="69">
        <f>AV13+AV18+AV23</f>
        <v>0</v>
      </c>
      <c r="AW8" s="70">
        <f t="shared" si="4"/>
        <v>0</v>
      </c>
      <c r="AX8" s="158"/>
      <c r="AY8" s="31" t="s">
        <v>23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s="15" customFormat="1" ht="24" x14ac:dyDescent="0.25">
      <c r="A9" s="165"/>
      <c r="B9" s="158"/>
      <c r="C9" s="31" t="s">
        <v>24</v>
      </c>
      <c r="D9" s="87">
        <f t="shared" si="5"/>
        <v>17.7</v>
      </c>
      <c r="E9" s="85">
        <f t="shared" si="5"/>
        <v>0</v>
      </c>
      <c r="F9" s="99">
        <v>0</v>
      </c>
      <c r="G9" s="92">
        <f t="shared" ref="G9" si="21">G14+G19+G24</f>
        <v>0</v>
      </c>
      <c r="H9" s="91">
        <f>H14+H19+H24</f>
        <v>0</v>
      </c>
      <c r="I9" s="91">
        <v>0</v>
      </c>
      <c r="J9" s="92">
        <f t="shared" ref="J9" si="22">J14+J19+J24</f>
        <v>0</v>
      </c>
      <c r="K9" s="91">
        <v>0</v>
      </c>
      <c r="L9" s="91">
        <v>0</v>
      </c>
      <c r="M9" s="26">
        <f>M14+M19+M24</f>
        <v>0</v>
      </c>
      <c r="N9" s="89">
        <f>N14+N19+N24</f>
        <v>0</v>
      </c>
      <c r="O9" s="91"/>
      <c r="P9" s="92">
        <f t="shared" si="9"/>
        <v>0</v>
      </c>
      <c r="Q9" s="93">
        <f>Q14+Q18+Q24</f>
        <v>0</v>
      </c>
      <c r="R9" s="91">
        <v>0</v>
      </c>
      <c r="S9" s="92">
        <f t="shared" si="11"/>
        <v>0</v>
      </c>
      <c r="T9" s="95">
        <v>0</v>
      </c>
      <c r="U9" s="91">
        <v>0</v>
      </c>
      <c r="V9" s="26">
        <f t="shared" si="13"/>
        <v>0</v>
      </c>
      <c r="W9" s="53"/>
      <c r="X9" s="27">
        <v>0</v>
      </c>
      <c r="Y9" s="26">
        <v>0</v>
      </c>
      <c r="Z9" s="53"/>
      <c r="AA9" s="27">
        <v>0</v>
      </c>
      <c r="AB9" s="26">
        <v>0</v>
      </c>
      <c r="AC9" s="90"/>
      <c r="AD9" s="27">
        <v>0</v>
      </c>
      <c r="AE9" s="26">
        <f t="shared" si="15"/>
        <v>17.7</v>
      </c>
      <c r="AF9" s="53"/>
      <c r="AG9" s="27">
        <v>0</v>
      </c>
      <c r="AH9" s="26">
        <f t="shared" si="15"/>
        <v>0</v>
      </c>
      <c r="AI9" s="53"/>
      <c r="AJ9" s="27">
        <v>0</v>
      </c>
      <c r="AK9" s="26">
        <f t="shared" si="15"/>
        <v>0</v>
      </c>
      <c r="AL9" s="53"/>
      <c r="AM9" s="27">
        <v>0</v>
      </c>
      <c r="AN9" s="28">
        <f t="shared" si="15"/>
        <v>0</v>
      </c>
      <c r="AO9" s="53"/>
      <c r="AP9" s="33"/>
      <c r="AQ9" s="38"/>
      <c r="AR9" s="14"/>
      <c r="AS9" s="71" t="s">
        <v>39</v>
      </c>
      <c r="AT9" s="81">
        <f>AT14+AT19+AT24</f>
        <v>17.7</v>
      </c>
      <c r="AU9" s="84">
        <f t="shared" si="3"/>
        <v>0</v>
      </c>
      <c r="AV9" s="69">
        <f>AV14+AV19+AV24</f>
        <v>0</v>
      </c>
      <c r="AW9" s="70">
        <f t="shared" si="4"/>
        <v>0</v>
      </c>
      <c r="AX9" s="158"/>
      <c r="AY9" s="31" t="s">
        <v>24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s="15" customFormat="1" ht="23.25" customHeight="1" x14ac:dyDescent="0.25">
      <c r="A10" s="166"/>
      <c r="B10" s="159"/>
      <c r="C10" s="24" t="s">
        <v>25</v>
      </c>
      <c r="D10" s="87">
        <f t="shared" si="5"/>
        <v>0</v>
      </c>
      <c r="E10" s="85">
        <f t="shared" si="5"/>
        <v>0</v>
      </c>
      <c r="F10" s="99">
        <v>0</v>
      </c>
      <c r="G10" s="96">
        <v>0</v>
      </c>
      <c r="H10" s="99">
        <f>H15+H20+H25</f>
        <v>0</v>
      </c>
      <c r="I10" s="91">
        <v>0</v>
      </c>
      <c r="J10" s="96">
        <v>0</v>
      </c>
      <c r="K10" s="91">
        <v>0</v>
      </c>
      <c r="L10" s="91">
        <v>0</v>
      </c>
      <c r="M10" s="39">
        <v>0</v>
      </c>
      <c r="N10" s="86">
        <f>N15+N20+N25</f>
        <v>0</v>
      </c>
      <c r="O10" s="91">
        <v>0</v>
      </c>
      <c r="P10" s="96">
        <v>0</v>
      </c>
      <c r="Q10" s="97">
        <v>0</v>
      </c>
      <c r="R10" s="91">
        <v>0</v>
      </c>
      <c r="S10" s="96">
        <v>0</v>
      </c>
      <c r="T10" s="98">
        <v>0</v>
      </c>
      <c r="U10" s="91">
        <v>0</v>
      </c>
      <c r="V10" s="39">
        <v>0</v>
      </c>
      <c r="W10" s="32"/>
      <c r="X10" s="27">
        <v>0</v>
      </c>
      <c r="Y10" s="39">
        <v>0</v>
      </c>
      <c r="Z10" s="32"/>
      <c r="AA10" s="27">
        <v>0</v>
      </c>
      <c r="AB10" s="39">
        <v>0</v>
      </c>
      <c r="AC10" s="85"/>
      <c r="AD10" s="27">
        <v>0</v>
      </c>
      <c r="AE10" s="39">
        <v>0</v>
      </c>
      <c r="AF10" s="25"/>
      <c r="AG10" s="27">
        <v>0</v>
      </c>
      <c r="AH10" s="39">
        <v>0</v>
      </c>
      <c r="AI10" s="32"/>
      <c r="AJ10" s="27">
        <v>0</v>
      </c>
      <c r="AK10" s="39">
        <v>0</v>
      </c>
      <c r="AL10" s="32"/>
      <c r="AM10" s="27">
        <v>0</v>
      </c>
      <c r="AN10" s="40">
        <v>0</v>
      </c>
      <c r="AO10" s="32"/>
      <c r="AP10" s="32"/>
      <c r="AQ10" s="38"/>
      <c r="AR10" s="14"/>
      <c r="AS10" s="68" t="s">
        <v>40</v>
      </c>
      <c r="AT10" s="81">
        <f>AT15+AT20+AT25</f>
        <v>0</v>
      </c>
      <c r="AU10" s="84">
        <f t="shared" si="3"/>
        <v>0</v>
      </c>
      <c r="AV10" s="69">
        <f>AV15+AV20+AV25</f>
        <v>0</v>
      </c>
      <c r="AW10" s="70">
        <f t="shared" si="4"/>
        <v>0</v>
      </c>
      <c r="AX10" s="159"/>
      <c r="AY10" s="24" t="s">
        <v>25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s="30" customFormat="1" ht="12.75" customHeight="1" x14ac:dyDescent="0.25">
      <c r="A11" s="160" t="s">
        <v>26</v>
      </c>
      <c r="B11" s="150" t="s">
        <v>27</v>
      </c>
      <c r="C11" s="24" t="s">
        <v>21</v>
      </c>
      <c r="D11" s="104">
        <f>G11+J11+M11+P11+S11+V11+Y11+AB11+AE11+AH11+AK11+AN11</f>
        <v>9017.9000000000015</v>
      </c>
      <c r="E11" s="104">
        <f t="shared" ref="E11:O11" si="23">E12+E13+E14</f>
        <v>0</v>
      </c>
      <c r="F11" s="104">
        <f t="shared" si="23"/>
        <v>0</v>
      </c>
      <c r="G11" s="104">
        <f t="shared" si="23"/>
        <v>11.5</v>
      </c>
      <c r="H11" s="104">
        <f t="shared" si="23"/>
        <v>0</v>
      </c>
      <c r="I11" s="104">
        <f t="shared" si="23"/>
        <v>0</v>
      </c>
      <c r="J11" s="104">
        <f t="shared" si="23"/>
        <v>259.60000000000002</v>
      </c>
      <c r="K11" s="104">
        <f t="shared" si="23"/>
        <v>0</v>
      </c>
      <c r="L11" s="104">
        <f t="shared" si="23"/>
        <v>0</v>
      </c>
      <c r="M11" s="104">
        <f t="shared" si="23"/>
        <v>2114.9</v>
      </c>
      <c r="N11" s="104">
        <f t="shared" si="23"/>
        <v>0</v>
      </c>
      <c r="O11" s="104">
        <f t="shared" si="23"/>
        <v>0</v>
      </c>
      <c r="P11" s="105">
        <f>P12+P13+P14+P15</f>
        <v>1058.8</v>
      </c>
      <c r="Q11" s="113">
        <f>Q12+Q13+Q14+Q15</f>
        <v>0</v>
      </c>
      <c r="R11" s="107">
        <f t="shared" si="10"/>
        <v>0</v>
      </c>
      <c r="S11" s="105">
        <f t="shared" ref="S11:AN11" si="24">S12+S13</f>
        <v>3085.9</v>
      </c>
      <c r="T11" s="113">
        <f>T12+T13+T14</f>
        <v>0</v>
      </c>
      <c r="U11" s="107">
        <f t="shared" si="12"/>
        <v>0</v>
      </c>
      <c r="V11" s="112">
        <f t="shared" si="24"/>
        <v>373.6</v>
      </c>
      <c r="W11" s="112">
        <f>W12+W13</f>
        <v>0</v>
      </c>
      <c r="X11" s="110">
        <f t="shared" si="14"/>
        <v>0</v>
      </c>
      <c r="Y11" s="112">
        <f t="shared" si="24"/>
        <v>345.7</v>
      </c>
      <c r="Z11" s="112">
        <f>Z12+Z13</f>
        <v>0</v>
      </c>
      <c r="AA11" s="110">
        <f t="shared" si="16"/>
        <v>0</v>
      </c>
      <c r="AB11" s="112">
        <f t="shared" si="24"/>
        <v>888.30000000000007</v>
      </c>
      <c r="AC11" s="104">
        <f>AC12+AC13</f>
        <v>0</v>
      </c>
      <c r="AD11" s="110">
        <f t="shared" si="17"/>
        <v>0</v>
      </c>
      <c r="AE11" s="112">
        <f>AE12+AE13+AE14</f>
        <v>856.1</v>
      </c>
      <c r="AF11" s="112">
        <f>AF12+AF13</f>
        <v>0</v>
      </c>
      <c r="AG11" s="110">
        <f t="shared" si="18"/>
        <v>0</v>
      </c>
      <c r="AH11" s="112">
        <f t="shared" si="24"/>
        <v>11.5</v>
      </c>
      <c r="AI11" s="112">
        <f>AI12+AI13</f>
        <v>0</v>
      </c>
      <c r="AJ11" s="110">
        <f t="shared" si="19"/>
        <v>0</v>
      </c>
      <c r="AK11" s="112">
        <f t="shared" si="24"/>
        <v>12</v>
      </c>
      <c r="AL11" s="112">
        <f>AL12+AL13</f>
        <v>0</v>
      </c>
      <c r="AM11" s="110">
        <f t="shared" si="20"/>
        <v>0</v>
      </c>
      <c r="AN11" s="112">
        <f t="shared" si="24"/>
        <v>0</v>
      </c>
      <c r="AO11" s="112"/>
      <c r="AP11" s="112"/>
      <c r="AQ11" s="29"/>
      <c r="AS11" s="68" t="s">
        <v>36</v>
      </c>
      <c r="AT11" s="81">
        <f>AT12+AT13+AT14</f>
        <v>9017.9000000000015</v>
      </c>
      <c r="AU11" s="84">
        <f t="shared" si="3"/>
        <v>0</v>
      </c>
      <c r="AV11" s="69">
        <f>AV12+AV13+AV14+AV15</f>
        <v>0</v>
      </c>
      <c r="AW11" s="70">
        <f t="shared" si="4"/>
        <v>0</v>
      </c>
      <c r="AX11" s="150" t="s">
        <v>27</v>
      </c>
      <c r="AY11" s="24" t="s">
        <v>21</v>
      </c>
    </row>
    <row r="12" spans="1:70" s="15" customFormat="1" ht="22.5" customHeight="1" x14ac:dyDescent="0.25">
      <c r="A12" s="161"/>
      <c r="B12" s="151"/>
      <c r="C12" s="31" t="s">
        <v>22</v>
      </c>
      <c r="D12" s="87">
        <f>G12+J12+M12+P12+S12+V12+Y12+AB12+AE12+AH12+AK12+AN12</f>
        <v>8392.6</v>
      </c>
      <c r="E12" s="85">
        <f>H12+K12+N12+Q12+T12+W12+Z12+AC12+AF12+AI12+AL12+AO12</f>
        <v>0</v>
      </c>
      <c r="F12" s="99">
        <f t="shared" si="1"/>
        <v>0</v>
      </c>
      <c r="G12" s="96">
        <v>1.7</v>
      </c>
      <c r="H12" s="99"/>
      <c r="I12" s="91">
        <f t="shared" si="6"/>
        <v>0</v>
      </c>
      <c r="J12" s="96">
        <v>249.8</v>
      </c>
      <c r="K12" s="91"/>
      <c r="L12" s="91">
        <f t="shared" si="7"/>
        <v>0</v>
      </c>
      <c r="M12" s="39">
        <v>2042.9</v>
      </c>
      <c r="N12" s="85"/>
      <c r="O12" s="91">
        <f t="shared" si="8"/>
        <v>0</v>
      </c>
      <c r="P12" s="96">
        <v>763.6</v>
      </c>
      <c r="Q12" s="97"/>
      <c r="R12" s="91">
        <f t="shared" si="10"/>
        <v>0</v>
      </c>
      <c r="S12" s="96">
        <v>3014</v>
      </c>
      <c r="T12" s="97"/>
      <c r="U12" s="91">
        <f t="shared" si="12"/>
        <v>0</v>
      </c>
      <c r="V12" s="39">
        <v>363.8</v>
      </c>
      <c r="W12" s="32"/>
      <c r="X12" s="27">
        <f t="shared" si="14"/>
        <v>0</v>
      </c>
      <c r="Y12" s="39">
        <v>335.9</v>
      </c>
      <c r="Z12" s="32"/>
      <c r="AA12" s="27">
        <f t="shared" si="16"/>
        <v>0</v>
      </c>
      <c r="AB12" s="39">
        <v>788.6</v>
      </c>
      <c r="AC12" s="85"/>
      <c r="AD12" s="27">
        <f t="shared" si="17"/>
        <v>0</v>
      </c>
      <c r="AE12" s="39">
        <v>828.6</v>
      </c>
      <c r="AF12" s="32"/>
      <c r="AG12" s="27"/>
      <c r="AH12" s="39">
        <v>1.7</v>
      </c>
      <c r="AI12" s="32"/>
      <c r="AJ12" s="27">
        <v>0</v>
      </c>
      <c r="AK12" s="39">
        <v>2</v>
      </c>
      <c r="AL12" s="32">
        <v>0</v>
      </c>
      <c r="AM12" s="27">
        <f t="shared" si="20"/>
        <v>0</v>
      </c>
      <c r="AN12" s="40">
        <v>0</v>
      </c>
      <c r="AO12" s="32"/>
      <c r="AP12" s="34"/>
      <c r="AQ12" s="35"/>
      <c r="AR12" s="14"/>
      <c r="AS12" s="71" t="s">
        <v>37</v>
      </c>
      <c r="AT12" s="81">
        <v>8392.6</v>
      </c>
      <c r="AU12" s="84">
        <f>AT12-D12</f>
        <v>0</v>
      </c>
      <c r="AV12" s="69"/>
      <c r="AW12" s="70">
        <f t="shared" si="4"/>
        <v>0</v>
      </c>
      <c r="AX12" s="151"/>
      <c r="AY12" s="31" t="s">
        <v>22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s="15" customFormat="1" ht="22.5" customHeight="1" x14ac:dyDescent="0.25">
      <c r="A13" s="161"/>
      <c r="B13" s="151"/>
      <c r="C13" s="24" t="s">
        <v>23</v>
      </c>
      <c r="D13" s="87">
        <f>G13+J13+M13+P13+S13+V13+Y13+AB13+AE13+AH13+AK13+AN13</f>
        <v>607.59999999999991</v>
      </c>
      <c r="E13" s="85">
        <f t="shared" si="5"/>
        <v>0</v>
      </c>
      <c r="F13" s="99">
        <f t="shared" si="1"/>
        <v>0</v>
      </c>
      <c r="G13" s="96">
        <v>9.8000000000000007</v>
      </c>
      <c r="H13" s="99"/>
      <c r="I13" s="91">
        <f t="shared" si="6"/>
        <v>0</v>
      </c>
      <c r="J13" s="96">
        <v>9.8000000000000007</v>
      </c>
      <c r="K13" s="91"/>
      <c r="L13" s="91">
        <f t="shared" si="7"/>
        <v>0</v>
      </c>
      <c r="M13" s="39">
        <v>72</v>
      </c>
      <c r="N13" s="85"/>
      <c r="O13" s="91">
        <f t="shared" si="8"/>
        <v>0</v>
      </c>
      <c r="P13" s="96">
        <v>295.2</v>
      </c>
      <c r="Q13" s="97"/>
      <c r="R13" s="91">
        <f t="shared" si="10"/>
        <v>0</v>
      </c>
      <c r="S13" s="96">
        <v>71.900000000000006</v>
      </c>
      <c r="T13" s="97"/>
      <c r="U13" s="91">
        <f t="shared" si="12"/>
        <v>0</v>
      </c>
      <c r="V13" s="39">
        <v>9.8000000000000007</v>
      </c>
      <c r="W13" s="32"/>
      <c r="X13" s="27">
        <f t="shared" si="14"/>
        <v>0</v>
      </c>
      <c r="Y13" s="39">
        <v>9.8000000000000007</v>
      </c>
      <c r="Z13" s="32"/>
      <c r="AA13" s="27">
        <f t="shared" si="16"/>
        <v>0</v>
      </c>
      <c r="AB13" s="39">
        <v>99.7</v>
      </c>
      <c r="AC13" s="85"/>
      <c r="AD13" s="27">
        <f t="shared" si="17"/>
        <v>0</v>
      </c>
      <c r="AE13" s="39">
        <v>9.8000000000000007</v>
      </c>
      <c r="AF13" s="32"/>
      <c r="AG13" s="27">
        <f t="shared" si="18"/>
        <v>0</v>
      </c>
      <c r="AH13" s="39">
        <v>9.8000000000000007</v>
      </c>
      <c r="AI13" s="32"/>
      <c r="AJ13" s="27">
        <v>0</v>
      </c>
      <c r="AK13" s="39">
        <v>10</v>
      </c>
      <c r="AL13" s="32"/>
      <c r="AM13" s="27">
        <v>0</v>
      </c>
      <c r="AN13" s="40">
        <v>0</v>
      </c>
      <c r="AO13" s="32"/>
      <c r="AP13" s="34"/>
      <c r="AQ13" s="38"/>
      <c r="AR13" s="14"/>
      <c r="AS13" s="71" t="s">
        <v>38</v>
      </c>
      <c r="AT13" s="81">
        <v>607.6</v>
      </c>
      <c r="AU13" s="84">
        <f t="shared" si="3"/>
        <v>0</v>
      </c>
      <c r="AV13" s="69"/>
      <c r="AW13" s="70">
        <f t="shared" si="4"/>
        <v>0</v>
      </c>
      <c r="AX13" s="151"/>
      <c r="AY13" s="24" t="s">
        <v>23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s="15" customFormat="1" ht="22.5" customHeight="1" x14ac:dyDescent="0.25">
      <c r="A14" s="161"/>
      <c r="B14" s="151"/>
      <c r="C14" s="31" t="s">
        <v>24</v>
      </c>
      <c r="D14" s="87">
        <f t="shared" si="5"/>
        <v>17.7</v>
      </c>
      <c r="E14" s="85">
        <f t="shared" si="5"/>
        <v>0</v>
      </c>
      <c r="F14" s="99">
        <v>0</v>
      </c>
      <c r="G14" s="96"/>
      <c r="H14" s="99"/>
      <c r="I14" s="91">
        <v>0</v>
      </c>
      <c r="J14" s="96"/>
      <c r="K14" s="91"/>
      <c r="L14" s="91"/>
      <c r="M14" s="39">
        <v>0</v>
      </c>
      <c r="N14" s="32"/>
      <c r="O14" s="91"/>
      <c r="P14" s="96"/>
      <c r="Q14" s="97"/>
      <c r="R14" s="91">
        <v>0</v>
      </c>
      <c r="S14" s="96">
        <v>0</v>
      </c>
      <c r="T14" s="98"/>
      <c r="U14" s="91">
        <v>0</v>
      </c>
      <c r="V14" s="39">
        <v>0</v>
      </c>
      <c r="W14" s="32"/>
      <c r="X14" s="27">
        <v>0</v>
      </c>
      <c r="Y14" s="39"/>
      <c r="Z14" s="32"/>
      <c r="AA14" s="27">
        <v>0</v>
      </c>
      <c r="AB14" s="39"/>
      <c r="AC14" s="85"/>
      <c r="AD14" s="27">
        <v>0</v>
      </c>
      <c r="AE14" s="39">
        <v>17.7</v>
      </c>
      <c r="AF14" s="32">
        <v>0</v>
      </c>
      <c r="AG14" s="27">
        <v>0</v>
      </c>
      <c r="AH14" s="39">
        <v>0</v>
      </c>
      <c r="AI14" s="32"/>
      <c r="AJ14" s="27">
        <v>0</v>
      </c>
      <c r="AK14" s="39">
        <v>0</v>
      </c>
      <c r="AL14" s="32"/>
      <c r="AM14" s="27">
        <v>0</v>
      </c>
      <c r="AN14" s="40">
        <v>0</v>
      </c>
      <c r="AO14" s="32"/>
      <c r="AP14" s="34"/>
      <c r="AQ14" s="38"/>
      <c r="AR14" s="14"/>
      <c r="AS14" s="71" t="s">
        <v>39</v>
      </c>
      <c r="AT14" s="81">
        <v>17.7</v>
      </c>
      <c r="AU14" s="84">
        <f t="shared" si="3"/>
        <v>0</v>
      </c>
      <c r="AV14" s="69">
        <v>0</v>
      </c>
      <c r="AW14" s="70">
        <f t="shared" si="4"/>
        <v>0</v>
      </c>
      <c r="AX14" s="151"/>
      <c r="AY14" s="31" t="s">
        <v>24</v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s="15" customFormat="1" ht="23.25" customHeight="1" x14ac:dyDescent="0.25">
      <c r="A15" s="162"/>
      <c r="B15" s="152"/>
      <c r="C15" s="24" t="s">
        <v>25</v>
      </c>
      <c r="D15" s="87">
        <f t="shared" si="5"/>
        <v>0</v>
      </c>
      <c r="E15" s="85">
        <f>H15+K15+N15+Q15+T15+W15+Z15+AC15+AF15+AI15+AL15+AO15</f>
        <v>0</v>
      </c>
      <c r="F15" s="99">
        <v>0</v>
      </c>
      <c r="G15" s="96">
        <v>0</v>
      </c>
      <c r="H15" s="99"/>
      <c r="I15" s="91">
        <v>0</v>
      </c>
      <c r="J15" s="96">
        <v>0</v>
      </c>
      <c r="K15" s="91"/>
      <c r="L15" s="91">
        <v>0</v>
      </c>
      <c r="M15" s="39">
        <v>0</v>
      </c>
      <c r="N15" s="32"/>
      <c r="O15" s="91">
        <v>0</v>
      </c>
      <c r="P15" s="96">
        <v>0</v>
      </c>
      <c r="Q15" s="97"/>
      <c r="R15" s="91">
        <v>0</v>
      </c>
      <c r="S15" s="96">
        <v>0</v>
      </c>
      <c r="T15" s="98"/>
      <c r="U15" s="91">
        <v>0</v>
      </c>
      <c r="V15" s="39">
        <v>0</v>
      </c>
      <c r="W15" s="32"/>
      <c r="X15" s="27">
        <v>0</v>
      </c>
      <c r="Y15" s="39">
        <v>0</v>
      </c>
      <c r="Z15" s="32"/>
      <c r="AA15" s="27">
        <v>0</v>
      </c>
      <c r="AB15" s="39">
        <v>0</v>
      </c>
      <c r="AC15" s="85"/>
      <c r="AD15" s="27">
        <v>0</v>
      </c>
      <c r="AE15" s="39">
        <v>0</v>
      </c>
      <c r="AF15" s="32"/>
      <c r="AG15" s="27">
        <v>0</v>
      </c>
      <c r="AH15" s="39">
        <v>0</v>
      </c>
      <c r="AI15" s="32"/>
      <c r="AJ15" s="27">
        <v>0</v>
      </c>
      <c r="AK15" s="39">
        <v>0</v>
      </c>
      <c r="AL15" s="32"/>
      <c r="AM15" s="27">
        <v>0</v>
      </c>
      <c r="AN15" s="40">
        <v>0</v>
      </c>
      <c r="AO15" s="32"/>
      <c r="AP15" s="32"/>
      <c r="AQ15" s="38"/>
      <c r="AR15" s="14"/>
      <c r="AS15" s="68" t="s">
        <v>40</v>
      </c>
      <c r="AT15" s="81">
        <v>0</v>
      </c>
      <c r="AU15" s="84">
        <f t="shared" si="3"/>
        <v>0</v>
      </c>
      <c r="AV15" s="69">
        <v>0</v>
      </c>
      <c r="AW15" s="70">
        <f t="shared" si="4"/>
        <v>0</v>
      </c>
      <c r="AX15" s="152"/>
      <c r="AY15" s="24" t="s">
        <v>25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s="30" customFormat="1" ht="15" customHeight="1" x14ac:dyDescent="0.25">
      <c r="A16" s="160" t="s">
        <v>31</v>
      </c>
      <c r="B16" s="150" t="s">
        <v>28</v>
      </c>
      <c r="C16" s="24" t="s">
        <v>21</v>
      </c>
      <c r="D16" s="104">
        <f>G16+J16+M16+P16+S16+V16+Y16+AB16+AE16+AH16+AK16+AN16</f>
        <v>6275.1000000000013</v>
      </c>
      <c r="E16" s="104">
        <f t="shared" si="5"/>
        <v>0</v>
      </c>
      <c r="F16" s="105">
        <f t="shared" si="1"/>
        <v>0</v>
      </c>
      <c r="G16" s="105">
        <f>G17+G18</f>
        <v>302.60000000000002</v>
      </c>
      <c r="H16" s="105">
        <f>H17+H18+H19+H20</f>
        <v>0</v>
      </c>
      <c r="I16" s="107"/>
      <c r="J16" s="105">
        <f>J17+J18+J19</f>
        <v>582.6</v>
      </c>
      <c r="K16" s="107">
        <f>K17+K18+K19+K20</f>
        <v>0</v>
      </c>
      <c r="L16" s="107"/>
      <c r="M16" s="112">
        <f>M17+M18+M19</f>
        <v>542.6</v>
      </c>
      <c r="N16" s="112">
        <f>N17+N18+N19+N20</f>
        <v>0</v>
      </c>
      <c r="O16" s="107">
        <f t="shared" si="8"/>
        <v>0</v>
      </c>
      <c r="P16" s="105">
        <f>P17+P18+P19</f>
        <v>859.6</v>
      </c>
      <c r="Q16" s="113">
        <f>Q17+Q18+Q19+Q20</f>
        <v>0</v>
      </c>
      <c r="R16" s="107">
        <f t="shared" si="10"/>
        <v>0</v>
      </c>
      <c r="S16" s="105">
        <f>S17+S18+S19</f>
        <v>985.7</v>
      </c>
      <c r="T16" s="113">
        <f>T17</f>
        <v>0</v>
      </c>
      <c r="U16" s="107">
        <f t="shared" si="12"/>
        <v>0</v>
      </c>
      <c r="V16" s="112">
        <f>V17+V18+V19</f>
        <v>742.6</v>
      </c>
      <c r="W16" s="112">
        <f>W17</f>
        <v>0</v>
      </c>
      <c r="X16" s="110">
        <f t="shared" si="14"/>
        <v>0</v>
      </c>
      <c r="Y16" s="112">
        <f>Y17+Y18+Y19</f>
        <v>845.2</v>
      </c>
      <c r="Z16" s="112">
        <f>Z17</f>
        <v>0</v>
      </c>
      <c r="AA16" s="110">
        <f t="shared" si="16"/>
        <v>0</v>
      </c>
      <c r="AB16" s="112">
        <f>AB17+AB18+AB19</f>
        <v>420</v>
      </c>
      <c r="AC16" s="104">
        <f>AC17</f>
        <v>0</v>
      </c>
      <c r="AD16" s="110">
        <f t="shared" si="17"/>
        <v>0</v>
      </c>
      <c r="AE16" s="112">
        <f>AE17+AE18</f>
        <v>387.6</v>
      </c>
      <c r="AF16" s="112">
        <f>AF17+AF18</f>
        <v>0</v>
      </c>
      <c r="AG16" s="110">
        <f t="shared" si="18"/>
        <v>0</v>
      </c>
      <c r="AH16" s="112">
        <f>AH17+AH18</f>
        <v>303.3</v>
      </c>
      <c r="AI16" s="112">
        <f>AI17</f>
        <v>0</v>
      </c>
      <c r="AJ16" s="110">
        <f t="shared" si="19"/>
        <v>0</v>
      </c>
      <c r="AK16" s="112">
        <f>AK17+AK18</f>
        <v>303.3</v>
      </c>
      <c r="AL16" s="112">
        <f>AL17</f>
        <v>0</v>
      </c>
      <c r="AM16" s="110">
        <f t="shared" si="20"/>
        <v>0</v>
      </c>
      <c r="AN16" s="114">
        <f>AN17+AN18</f>
        <v>0</v>
      </c>
      <c r="AO16" s="112"/>
      <c r="AP16" s="112"/>
      <c r="AQ16" s="29"/>
      <c r="AS16" s="68" t="s">
        <v>36</v>
      </c>
      <c r="AT16" s="81">
        <f>AT17+AT18+AT19+AT20</f>
        <v>6275</v>
      </c>
      <c r="AU16" s="84">
        <f t="shared" si="3"/>
        <v>-0.10000000000127329</v>
      </c>
      <c r="AV16" s="69">
        <f>AV17+AV18+AV19+AV20</f>
        <v>0</v>
      </c>
      <c r="AW16" s="70">
        <f t="shared" si="4"/>
        <v>0</v>
      </c>
      <c r="AX16" s="150" t="s">
        <v>28</v>
      </c>
      <c r="AY16" s="24" t="s">
        <v>21</v>
      </c>
    </row>
    <row r="17" spans="1:70" s="15" customFormat="1" ht="22.5" customHeight="1" x14ac:dyDescent="0.25">
      <c r="A17" s="161"/>
      <c r="B17" s="151"/>
      <c r="C17" s="24" t="s">
        <v>22</v>
      </c>
      <c r="D17" s="87">
        <f>G17+J17+M17+P17+S17+V17+Y17+AB17+AE17+AH17+AK17+AN17</f>
        <v>6275.1000000000013</v>
      </c>
      <c r="E17" s="85">
        <f t="shared" si="5"/>
        <v>0</v>
      </c>
      <c r="F17" s="99">
        <f t="shared" si="1"/>
        <v>0</v>
      </c>
      <c r="G17" s="96">
        <v>302.60000000000002</v>
      </c>
      <c r="H17" s="99">
        <v>0</v>
      </c>
      <c r="I17" s="91"/>
      <c r="J17" s="96">
        <v>582.6</v>
      </c>
      <c r="K17" s="91"/>
      <c r="L17" s="91"/>
      <c r="M17" s="39">
        <v>542.6</v>
      </c>
      <c r="N17" s="32"/>
      <c r="O17" s="91" t="s">
        <v>49</v>
      </c>
      <c r="P17" s="96">
        <v>859.6</v>
      </c>
      <c r="Q17" s="97"/>
      <c r="R17" s="91">
        <f t="shared" si="10"/>
        <v>0</v>
      </c>
      <c r="S17" s="96">
        <v>985.7</v>
      </c>
      <c r="T17" s="97"/>
      <c r="U17" s="91">
        <f t="shared" si="12"/>
        <v>0</v>
      </c>
      <c r="V17" s="39">
        <v>742.6</v>
      </c>
      <c r="W17" s="32"/>
      <c r="X17" s="27">
        <f t="shared" si="14"/>
        <v>0</v>
      </c>
      <c r="Y17" s="39">
        <v>845.2</v>
      </c>
      <c r="Z17" s="32"/>
      <c r="AA17" s="27"/>
      <c r="AB17" s="39">
        <v>420</v>
      </c>
      <c r="AC17" s="85"/>
      <c r="AD17" s="27">
        <f t="shared" si="17"/>
        <v>0</v>
      </c>
      <c r="AE17" s="39">
        <v>387.6</v>
      </c>
      <c r="AF17" s="32"/>
      <c r="AG17" s="27">
        <f t="shared" si="18"/>
        <v>0</v>
      </c>
      <c r="AH17" s="39">
        <v>303.3</v>
      </c>
      <c r="AI17" s="32"/>
      <c r="AJ17" s="27">
        <f t="shared" si="19"/>
        <v>0</v>
      </c>
      <c r="AK17" s="39">
        <v>303.3</v>
      </c>
      <c r="AL17" s="32"/>
      <c r="AM17" s="27">
        <f t="shared" si="20"/>
        <v>0</v>
      </c>
      <c r="AN17" s="40">
        <v>0</v>
      </c>
      <c r="AO17" s="32"/>
      <c r="AP17" s="34"/>
      <c r="AQ17" s="35"/>
      <c r="AR17" s="14"/>
      <c r="AS17" s="71" t="s">
        <v>37</v>
      </c>
      <c r="AT17" s="81">
        <v>6275</v>
      </c>
      <c r="AU17" s="84">
        <f t="shared" si="3"/>
        <v>-0.10000000000127329</v>
      </c>
      <c r="AV17" s="69"/>
      <c r="AW17" s="70">
        <f t="shared" si="4"/>
        <v>0</v>
      </c>
      <c r="AX17" s="151"/>
      <c r="AY17" s="24" t="s">
        <v>22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s="15" customFormat="1" ht="30.75" customHeight="1" x14ac:dyDescent="0.25">
      <c r="A18" s="161"/>
      <c r="B18" s="151"/>
      <c r="C18" s="31" t="s">
        <v>23</v>
      </c>
      <c r="D18" s="87">
        <f>G18+J18+M18+P18+S18+V18+Y18+AB18+AE18+AH18+AK18+AN18</f>
        <v>0</v>
      </c>
      <c r="E18" s="85">
        <v>0</v>
      </c>
      <c r="F18" s="99">
        <v>0</v>
      </c>
      <c r="G18" s="96">
        <v>0</v>
      </c>
      <c r="H18" s="99">
        <v>0</v>
      </c>
      <c r="I18" s="91">
        <v>0</v>
      </c>
      <c r="J18" s="96">
        <v>0</v>
      </c>
      <c r="K18" s="91">
        <v>0</v>
      </c>
      <c r="L18" s="91">
        <v>0</v>
      </c>
      <c r="M18" s="39">
        <v>0</v>
      </c>
      <c r="N18" s="32">
        <v>0</v>
      </c>
      <c r="O18" s="91"/>
      <c r="P18" s="96">
        <v>0</v>
      </c>
      <c r="Q18" s="97">
        <v>0</v>
      </c>
      <c r="R18" s="91">
        <v>0</v>
      </c>
      <c r="S18" s="96">
        <v>0</v>
      </c>
      <c r="T18" s="98">
        <v>0</v>
      </c>
      <c r="U18" s="91">
        <v>0</v>
      </c>
      <c r="V18" s="39">
        <v>0</v>
      </c>
      <c r="W18" s="32"/>
      <c r="X18" s="27">
        <v>0</v>
      </c>
      <c r="Y18" s="39">
        <v>0</v>
      </c>
      <c r="Z18" s="32"/>
      <c r="AA18" s="27">
        <v>0</v>
      </c>
      <c r="AB18" s="39">
        <v>0</v>
      </c>
      <c r="AC18" s="85"/>
      <c r="AD18" s="27">
        <v>0</v>
      </c>
      <c r="AE18" s="39">
        <v>0</v>
      </c>
      <c r="AF18" s="32"/>
      <c r="AG18" s="27">
        <v>0</v>
      </c>
      <c r="AH18" s="39">
        <v>0</v>
      </c>
      <c r="AI18" s="32"/>
      <c r="AJ18" s="27">
        <v>0</v>
      </c>
      <c r="AK18" s="39">
        <v>0</v>
      </c>
      <c r="AL18" s="32"/>
      <c r="AM18" s="27">
        <v>0</v>
      </c>
      <c r="AN18" s="40">
        <v>0</v>
      </c>
      <c r="AO18" s="32"/>
      <c r="AP18" s="34"/>
      <c r="AQ18" s="38"/>
      <c r="AR18" s="14"/>
      <c r="AS18" s="71" t="s">
        <v>38</v>
      </c>
      <c r="AT18" s="81">
        <v>0</v>
      </c>
      <c r="AU18" s="84">
        <f t="shared" si="3"/>
        <v>0</v>
      </c>
      <c r="AV18" s="69"/>
      <c r="AW18" s="70">
        <f t="shared" si="4"/>
        <v>0</v>
      </c>
      <c r="AX18" s="151"/>
      <c r="AY18" s="31" t="s">
        <v>23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s="15" customFormat="1" ht="22.5" customHeight="1" x14ac:dyDescent="0.25">
      <c r="A19" s="161"/>
      <c r="B19" s="151"/>
      <c r="C19" s="31" t="s">
        <v>24</v>
      </c>
      <c r="D19" s="87">
        <f t="shared" si="5"/>
        <v>0</v>
      </c>
      <c r="E19" s="85">
        <f t="shared" si="5"/>
        <v>0</v>
      </c>
      <c r="F19" s="99">
        <v>0</v>
      </c>
      <c r="G19" s="96">
        <v>0</v>
      </c>
      <c r="H19" s="99">
        <v>0</v>
      </c>
      <c r="I19" s="91">
        <v>0</v>
      </c>
      <c r="J19" s="96">
        <v>0</v>
      </c>
      <c r="K19" s="91">
        <v>0</v>
      </c>
      <c r="L19" s="91">
        <v>0</v>
      </c>
      <c r="M19" s="39">
        <v>0</v>
      </c>
      <c r="N19" s="32">
        <v>0</v>
      </c>
      <c r="O19" s="91">
        <v>0</v>
      </c>
      <c r="P19" s="96">
        <v>0</v>
      </c>
      <c r="Q19" s="97">
        <v>0</v>
      </c>
      <c r="R19" s="91">
        <v>0</v>
      </c>
      <c r="S19" s="96">
        <v>0</v>
      </c>
      <c r="T19" s="98">
        <v>0</v>
      </c>
      <c r="U19" s="91">
        <v>0</v>
      </c>
      <c r="V19" s="39">
        <v>0</v>
      </c>
      <c r="W19" s="32"/>
      <c r="X19" s="27">
        <v>0</v>
      </c>
      <c r="Y19" s="39">
        <v>0</v>
      </c>
      <c r="Z19" s="32"/>
      <c r="AA19" s="27">
        <v>0</v>
      </c>
      <c r="AB19" s="39">
        <v>0</v>
      </c>
      <c r="AC19" s="85"/>
      <c r="AD19" s="27">
        <v>0</v>
      </c>
      <c r="AE19" s="39">
        <v>0</v>
      </c>
      <c r="AF19" s="32"/>
      <c r="AG19" s="27">
        <v>0</v>
      </c>
      <c r="AH19" s="39">
        <v>0</v>
      </c>
      <c r="AI19" s="32"/>
      <c r="AJ19" s="27">
        <v>0</v>
      </c>
      <c r="AK19" s="39">
        <v>0</v>
      </c>
      <c r="AL19" s="32"/>
      <c r="AM19" s="27">
        <v>0</v>
      </c>
      <c r="AN19" s="40">
        <v>0</v>
      </c>
      <c r="AO19" s="32"/>
      <c r="AP19" s="32"/>
      <c r="AQ19" s="38"/>
      <c r="AR19" s="14"/>
      <c r="AS19" s="71" t="s">
        <v>39</v>
      </c>
      <c r="AT19" s="81">
        <v>0</v>
      </c>
      <c r="AU19" s="84">
        <f t="shared" si="3"/>
        <v>0</v>
      </c>
      <c r="AV19" s="69">
        <v>0</v>
      </c>
      <c r="AW19" s="70">
        <f t="shared" si="4"/>
        <v>0</v>
      </c>
      <c r="AX19" s="151"/>
      <c r="AY19" s="31" t="s">
        <v>24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s="15" customFormat="1" ht="21.75" customHeight="1" x14ac:dyDescent="0.25">
      <c r="A20" s="162"/>
      <c r="B20" s="152"/>
      <c r="C20" s="24" t="s">
        <v>25</v>
      </c>
      <c r="D20" s="87">
        <f t="shared" si="5"/>
        <v>0</v>
      </c>
      <c r="E20" s="85">
        <f t="shared" si="5"/>
        <v>0</v>
      </c>
      <c r="F20" s="99">
        <v>0</v>
      </c>
      <c r="G20" s="96">
        <v>0</v>
      </c>
      <c r="H20" s="99">
        <v>0</v>
      </c>
      <c r="I20" s="91">
        <v>0</v>
      </c>
      <c r="J20" s="96">
        <v>0</v>
      </c>
      <c r="K20" s="91">
        <v>0</v>
      </c>
      <c r="L20" s="91">
        <v>0</v>
      </c>
      <c r="M20" s="39">
        <v>0</v>
      </c>
      <c r="N20" s="32">
        <v>0</v>
      </c>
      <c r="O20" s="91">
        <v>0</v>
      </c>
      <c r="P20" s="96">
        <v>0</v>
      </c>
      <c r="Q20" s="97"/>
      <c r="R20" s="91">
        <v>0</v>
      </c>
      <c r="S20" s="96">
        <v>0</v>
      </c>
      <c r="T20" s="98">
        <v>0</v>
      </c>
      <c r="U20" s="91">
        <v>0</v>
      </c>
      <c r="V20" s="39">
        <v>0</v>
      </c>
      <c r="W20" s="32"/>
      <c r="X20" s="27">
        <v>0</v>
      </c>
      <c r="Y20" s="39">
        <v>0</v>
      </c>
      <c r="Z20" s="32"/>
      <c r="AA20" s="27">
        <v>0</v>
      </c>
      <c r="AB20" s="39">
        <v>0</v>
      </c>
      <c r="AC20" s="85"/>
      <c r="AD20" s="27">
        <v>0</v>
      </c>
      <c r="AE20" s="39">
        <v>0</v>
      </c>
      <c r="AF20" s="32"/>
      <c r="AG20" s="27">
        <v>0</v>
      </c>
      <c r="AH20" s="39">
        <v>0</v>
      </c>
      <c r="AI20" s="32"/>
      <c r="AJ20" s="27">
        <v>0</v>
      </c>
      <c r="AK20" s="39">
        <v>0</v>
      </c>
      <c r="AL20" s="32"/>
      <c r="AM20" s="27">
        <v>0</v>
      </c>
      <c r="AN20" s="40">
        <v>0</v>
      </c>
      <c r="AO20" s="32"/>
      <c r="AP20" s="32"/>
      <c r="AQ20" s="38"/>
      <c r="AR20" s="14"/>
      <c r="AS20" s="68" t="s">
        <v>40</v>
      </c>
      <c r="AT20" s="81">
        <v>0</v>
      </c>
      <c r="AU20" s="84">
        <f t="shared" si="3"/>
        <v>0</v>
      </c>
      <c r="AV20" s="69">
        <v>0</v>
      </c>
      <c r="AW20" s="70">
        <f t="shared" si="4"/>
        <v>0</v>
      </c>
      <c r="AX20" s="152"/>
      <c r="AY20" s="24" t="s">
        <v>25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s="42" customFormat="1" ht="15" customHeight="1" x14ac:dyDescent="0.25">
      <c r="A21" s="160" t="s">
        <v>32</v>
      </c>
      <c r="B21" s="150" t="s">
        <v>29</v>
      </c>
      <c r="C21" s="41" t="s">
        <v>21</v>
      </c>
      <c r="D21" s="103">
        <f>G21+J21+M21+P21+S21+V21+Y21+AB21+AE21+AH21+AK21+AN21</f>
        <v>352885.9</v>
      </c>
      <c r="E21" s="104">
        <f t="shared" si="5"/>
        <v>0</v>
      </c>
      <c r="F21" s="105">
        <f t="shared" si="1"/>
        <v>0</v>
      </c>
      <c r="G21" s="106">
        <f>G22+G23</f>
        <v>30553.1</v>
      </c>
      <c r="H21" s="106">
        <f>H22+H23+H24+H25</f>
        <v>0</v>
      </c>
      <c r="I21" s="107">
        <f t="shared" si="6"/>
        <v>0</v>
      </c>
      <c r="J21" s="106">
        <f>J22+J23</f>
        <v>30929.599999999999</v>
      </c>
      <c r="K21" s="107">
        <f>K22+K23+K24+K25</f>
        <v>0</v>
      </c>
      <c r="L21" s="107">
        <f t="shared" si="7"/>
        <v>0</v>
      </c>
      <c r="M21" s="108">
        <f>M22+M23</f>
        <v>33084.199999999997</v>
      </c>
      <c r="N21" s="103">
        <f>N22+N23+N24+N25</f>
        <v>0</v>
      </c>
      <c r="O21" s="107">
        <f t="shared" si="8"/>
        <v>0</v>
      </c>
      <c r="P21" s="106">
        <f>P22+P23</f>
        <v>31842.799999999999</v>
      </c>
      <c r="Q21" s="109">
        <f>Q22+Q23+Q24</f>
        <v>0</v>
      </c>
      <c r="R21" s="107">
        <f t="shared" si="10"/>
        <v>0</v>
      </c>
      <c r="S21" s="106">
        <f>S22+S23</f>
        <v>37136.300000000003</v>
      </c>
      <c r="T21" s="109">
        <f>T22+T23</f>
        <v>0</v>
      </c>
      <c r="U21" s="107">
        <f t="shared" si="12"/>
        <v>0</v>
      </c>
      <c r="V21" s="108">
        <f>V22+V23</f>
        <v>38592</v>
      </c>
      <c r="W21" s="108">
        <f>W22+W23</f>
        <v>0</v>
      </c>
      <c r="X21" s="110">
        <f t="shared" si="14"/>
        <v>0</v>
      </c>
      <c r="Y21" s="108">
        <f>Y22+Y23</f>
        <v>31335.4</v>
      </c>
      <c r="Z21" s="108">
        <f>Z22+Z23</f>
        <v>0</v>
      </c>
      <c r="AA21" s="110">
        <f t="shared" si="16"/>
        <v>0</v>
      </c>
      <c r="AB21" s="108">
        <f>AB22+AB23</f>
        <v>28483.9</v>
      </c>
      <c r="AC21" s="104">
        <f>AC22+AC23</f>
        <v>0</v>
      </c>
      <c r="AD21" s="110">
        <f t="shared" si="17"/>
        <v>0</v>
      </c>
      <c r="AE21" s="108">
        <f>AE22+AE23</f>
        <v>29542.3</v>
      </c>
      <c r="AF21" s="108">
        <f>AF22+AF23</f>
        <v>0</v>
      </c>
      <c r="AG21" s="110">
        <f t="shared" si="18"/>
        <v>0</v>
      </c>
      <c r="AH21" s="108">
        <f>AH22+AH23</f>
        <v>29168.5</v>
      </c>
      <c r="AI21" s="108">
        <f>AI22+AI23</f>
        <v>0</v>
      </c>
      <c r="AJ21" s="110">
        <f t="shared" si="19"/>
        <v>0</v>
      </c>
      <c r="AK21" s="108">
        <f>AK22+AK23</f>
        <v>24343.4</v>
      </c>
      <c r="AL21" s="108">
        <f>AL22+AL23</f>
        <v>0</v>
      </c>
      <c r="AM21" s="110">
        <f t="shared" si="20"/>
        <v>0</v>
      </c>
      <c r="AN21" s="111">
        <f>AN22+AN23</f>
        <v>7874.4</v>
      </c>
      <c r="AO21" s="108"/>
      <c r="AP21" s="108"/>
      <c r="AQ21" s="29"/>
      <c r="AS21" s="68" t="s">
        <v>36</v>
      </c>
      <c r="AT21" s="81">
        <f>AT22+AT23+AT24+AT25</f>
        <v>352886</v>
      </c>
      <c r="AU21" s="84">
        <f>AT21-D21</f>
        <v>9.9999999976716936E-2</v>
      </c>
      <c r="AV21" s="69">
        <f>AV22+AV23+AV24+AV25</f>
        <v>0</v>
      </c>
      <c r="AW21" s="70">
        <f>AV21-E21</f>
        <v>0</v>
      </c>
      <c r="AX21" s="150" t="s">
        <v>29</v>
      </c>
      <c r="AY21" s="41" t="s">
        <v>21</v>
      </c>
    </row>
    <row r="22" spans="1:70" s="15" customFormat="1" ht="23.25" customHeight="1" x14ac:dyDescent="0.25">
      <c r="A22" s="161"/>
      <c r="B22" s="151"/>
      <c r="C22" s="24" t="s">
        <v>22</v>
      </c>
      <c r="D22" s="88">
        <f>G22+J22+M22+P22+S22+V22+Y22+AB22+AE22+AH22+AK22+AN22</f>
        <v>261851.19999999998</v>
      </c>
      <c r="E22" s="85"/>
      <c r="F22" s="99">
        <v>0</v>
      </c>
      <c r="G22" s="96">
        <v>21385.7</v>
      </c>
      <c r="H22" s="99"/>
      <c r="I22" s="91">
        <v>0</v>
      </c>
      <c r="J22" s="96">
        <v>21762.2</v>
      </c>
      <c r="K22" s="91"/>
      <c r="L22" s="91">
        <v>0</v>
      </c>
      <c r="M22" s="39">
        <v>24808.3</v>
      </c>
      <c r="N22" s="85"/>
      <c r="O22" s="91"/>
      <c r="P22" s="96">
        <v>23567</v>
      </c>
      <c r="Q22" s="97"/>
      <c r="R22" s="91">
        <f t="shared" si="10"/>
        <v>0</v>
      </c>
      <c r="S22" s="96">
        <v>28860.400000000001</v>
      </c>
      <c r="T22" s="97"/>
      <c r="U22" s="91">
        <f t="shared" si="12"/>
        <v>0</v>
      </c>
      <c r="V22" s="39">
        <v>27272.1</v>
      </c>
      <c r="W22" s="32"/>
      <c r="X22" s="27"/>
      <c r="Y22" s="39">
        <v>25472.9</v>
      </c>
      <c r="Z22" s="32"/>
      <c r="AA22" s="27"/>
      <c r="AB22" s="39">
        <v>22621.4</v>
      </c>
      <c r="AC22" s="85"/>
      <c r="AD22" s="27"/>
      <c r="AE22" s="39">
        <v>21266.3</v>
      </c>
      <c r="AF22" s="32"/>
      <c r="AG22" s="27"/>
      <c r="AH22" s="39">
        <v>20892.5</v>
      </c>
      <c r="AI22" s="85"/>
      <c r="AJ22" s="27"/>
      <c r="AK22" s="39">
        <v>16068</v>
      </c>
      <c r="AL22" s="32"/>
      <c r="AM22" s="27"/>
      <c r="AN22" s="40">
        <v>7874.4</v>
      </c>
      <c r="AO22" s="32"/>
      <c r="AP22" s="34"/>
      <c r="AQ22" s="35"/>
      <c r="AR22" s="14"/>
      <c r="AS22" s="71" t="s">
        <v>37</v>
      </c>
      <c r="AT22" s="81">
        <v>261851.3</v>
      </c>
      <c r="AU22" s="84">
        <f t="shared" si="3"/>
        <v>0.10000000000582077</v>
      </c>
      <c r="AV22" s="69"/>
      <c r="AW22" s="70">
        <f t="shared" si="4"/>
        <v>0</v>
      </c>
      <c r="AX22" s="151"/>
      <c r="AY22" s="24" t="s">
        <v>22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s="15" customFormat="1" ht="22.5" customHeight="1" x14ac:dyDescent="0.2">
      <c r="A23" s="161"/>
      <c r="B23" s="151"/>
      <c r="C23" s="31" t="s">
        <v>23</v>
      </c>
      <c r="D23" s="88">
        <f>G23+J23+M23+P23+S23+V23+Y23+AB23+AE23+AH23+AK23+AN23</f>
        <v>91034.7</v>
      </c>
      <c r="E23" s="85"/>
      <c r="F23" s="99">
        <f t="shared" si="1"/>
        <v>0</v>
      </c>
      <c r="G23" s="96">
        <v>9167.4</v>
      </c>
      <c r="H23" s="99"/>
      <c r="I23" s="91">
        <f t="shared" si="6"/>
        <v>0</v>
      </c>
      <c r="J23" s="96">
        <v>9167.4</v>
      </c>
      <c r="K23" s="91"/>
      <c r="L23" s="91">
        <f t="shared" si="7"/>
        <v>0</v>
      </c>
      <c r="M23" s="39">
        <v>8275.9</v>
      </c>
      <c r="N23" s="85"/>
      <c r="O23" s="91">
        <f t="shared" si="8"/>
        <v>0</v>
      </c>
      <c r="P23" s="96">
        <v>8275.7999999999993</v>
      </c>
      <c r="Q23" s="97"/>
      <c r="R23" s="91">
        <f t="shared" si="10"/>
        <v>0</v>
      </c>
      <c r="S23" s="96">
        <v>8275.9</v>
      </c>
      <c r="T23" s="97"/>
      <c r="U23" s="91">
        <f t="shared" si="12"/>
        <v>0</v>
      </c>
      <c r="V23" s="39">
        <v>11319.9</v>
      </c>
      <c r="W23" s="32"/>
      <c r="X23" s="27">
        <f t="shared" si="14"/>
        <v>0</v>
      </c>
      <c r="Y23" s="39">
        <v>5862.5</v>
      </c>
      <c r="Z23" s="32"/>
      <c r="AA23" s="27">
        <f t="shared" si="16"/>
        <v>0</v>
      </c>
      <c r="AB23" s="39">
        <v>5862.5</v>
      </c>
      <c r="AC23" s="85"/>
      <c r="AD23" s="27">
        <f t="shared" si="17"/>
        <v>0</v>
      </c>
      <c r="AE23" s="39">
        <v>8276</v>
      </c>
      <c r="AF23" s="32"/>
      <c r="AG23" s="27">
        <f t="shared" si="18"/>
        <v>0</v>
      </c>
      <c r="AH23" s="39">
        <v>8276</v>
      </c>
      <c r="AI23" s="32"/>
      <c r="AJ23" s="27"/>
      <c r="AK23" s="39">
        <v>8275.4</v>
      </c>
      <c r="AL23" s="32"/>
      <c r="AM23" s="27">
        <f t="shared" si="20"/>
        <v>0</v>
      </c>
      <c r="AN23" s="40">
        <v>0</v>
      </c>
      <c r="AO23" s="32"/>
      <c r="AP23" s="34"/>
      <c r="AQ23" s="38"/>
      <c r="AR23" s="14"/>
      <c r="AS23" s="71" t="s">
        <v>38</v>
      </c>
      <c r="AT23" s="82">
        <v>91034.7</v>
      </c>
      <c r="AU23" s="84">
        <f>AT23-D23</f>
        <v>0</v>
      </c>
      <c r="AV23" s="72"/>
      <c r="AW23" s="70">
        <f t="shared" si="4"/>
        <v>0</v>
      </c>
      <c r="AX23" s="151"/>
      <c r="AY23" s="31" t="s">
        <v>23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s="15" customFormat="1" ht="21.75" customHeight="1" x14ac:dyDescent="0.25">
      <c r="A24" s="161"/>
      <c r="B24" s="151"/>
      <c r="C24" s="31" t="s">
        <v>24</v>
      </c>
      <c r="D24" s="88">
        <f t="shared" ref="D24:E25" si="25">G24+J24+M24+P24+S24+V24+Y24+AB24+AE24+AH24+AK24+AN24</f>
        <v>0</v>
      </c>
      <c r="E24" s="85">
        <f t="shared" si="25"/>
        <v>0</v>
      </c>
      <c r="F24" s="99">
        <v>0</v>
      </c>
      <c r="G24" s="96">
        <v>0</v>
      </c>
      <c r="H24" s="99">
        <v>0</v>
      </c>
      <c r="I24" s="91">
        <v>0</v>
      </c>
      <c r="J24" s="96">
        <v>0</v>
      </c>
      <c r="K24" s="91">
        <v>0</v>
      </c>
      <c r="L24" s="91">
        <v>0</v>
      </c>
      <c r="M24" s="39">
        <v>0</v>
      </c>
      <c r="N24" s="85">
        <v>0</v>
      </c>
      <c r="O24" s="91">
        <v>0</v>
      </c>
      <c r="P24" s="96">
        <v>0</v>
      </c>
      <c r="Q24" s="97">
        <v>0</v>
      </c>
      <c r="R24" s="91">
        <v>0</v>
      </c>
      <c r="S24" s="96">
        <v>0</v>
      </c>
      <c r="T24" s="98">
        <v>0</v>
      </c>
      <c r="U24" s="91">
        <v>0</v>
      </c>
      <c r="V24" s="39">
        <v>0</v>
      </c>
      <c r="W24" s="32"/>
      <c r="X24" s="27">
        <v>0</v>
      </c>
      <c r="Y24" s="39">
        <v>0</v>
      </c>
      <c r="Z24" s="32"/>
      <c r="AA24" s="27">
        <v>0</v>
      </c>
      <c r="AB24" s="39">
        <v>0</v>
      </c>
      <c r="AC24" s="100"/>
      <c r="AD24" s="27">
        <v>0</v>
      </c>
      <c r="AE24" s="39">
        <v>0</v>
      </c>
      <c r="AF24" s="32"/>
      <c r="AG24" s="27">
        <v>0</v>
      </c>
      <c r="AH24" s="39">
        <v>0</v>
      </c>
      <c r="AI24" s="32"/>
      <c r="AJ24" s="27">
        <v>0</v>
      </c>
      <c r="AK24" s="39">
        <v>0</v>
      </c>
      <c r="AL24" s="32"/>
      <c r="AM24" s="27">
        <v>0</v>
      </c>
      <c r="AN24" s="40">
        <v>0</v>
      </c>
      <c r="AO24" s="32"/>
      <c r="AP24" s="32"/>
      <c r="AQ24" s="38"/>
      <c r="AR24" s="14"/>
      <c r="AS24" s="71" t="s">
        <v>39</v>
      </c>
      <c r="AT24" s="83"/>
      <c r="AU24" s="84">
        <f t="shared" si="3"/>
        <v>0</v>
      </c>
      <c r="AV24" s="73">
        <v>0</v>
      </c>
      <c r="AW24" s="70">
        <f t="shared" si="4"/>
        <v>0</v>
      </c>
      <c r="AX24" s="151"/>
      <c r="AY24" s="31" t="s">
        <v>24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s="15" customFormat="1" ht="27.75" customHeight="1" x14ac:dyDescent="0.25">
      <c r="A25" s="162"/>
      <c r="B25" s="152"/>
      <c r="C25" s="24" t="s">
        <v>25</v>
      </c>
      <c r="D25" s="88">
        <f t="shared" si="25"/>
        <v>0</v>
      </c>
      <c r="E25" s="85">
        <f t="shared" si="25"/>
        <v>0</v>
      </c>
      <c r="F25" s="99">
        <v>0</v>
      </c>
      <c r="G25" s="96">
        <v>0</v>
      </c>
      <c r="H25" s="99">
        <v>0</v>
      </c>
      <c r="I25" s="91">
        <v>0</v>
      </c>
      <c r="J25" s="96">
        <v>0</v>
      </c>
      <c r="K25" s="91">
        <v>0</v>
      </c>
      <c r="L25" s="91">
        <v>0</v>
      </c>
      <c r="M25" s="39">
        <v>0</v>
      </c>
      <c r="N25" s="85">
        <v>0</v>
      </c>
      <c r="O25" s="91">
        <v>0</v>
      </c>
      <c r="P25" s="96">
        <v>0</v>
      </c>
      <c r="Q25" s="97">
        <v>0</v>
      </c>
      <c r="R25" s="91">
        <v>0</v>
      </c>
      <c r="S25" s="96">
        <v>0</v>
      </c>
      <c r="T25" s="98">
        <v>0</v>
      </c>
      <c r="U25" s="91">
        <v>0</v>
      </c>
      <c r="V25" s="39">
        <v>0</v>
      </c>
      <c r="W25" s="32"/>
      <c r="X25" s="27">
        <v>0</v>
      </c>
      <c r="Y25" s="39">
        <v>0</v>
      </c>
      <c r="Z25" s="32"/>
      <c r="AA25" s="27">
        <v>0</v>
      </c>
      <c r="AB25" s="40">
        <v>0</v>
      </c>
      <c r="AC25" s="85"/>
      <c r="AD25" s="27">
        <v>0</v>
      </c>
      <c r="AE25" s="39">
        <v>0</v>
      </c>
      <c r="AF25" s="32"/>
      <c r="AG25" s="27">
        <v>0</v>
      </c>
      <c r="AH25" s="39">
        <v>0</v>
      </c>
      <c r="AI25" s="32"/>
      <c r="AJ25" s="27">
        <v>0</v>
      </c>
      <c r="AK25" s="39">
        <v>0</v>
      </c>
      <c r="AL25" s="32"/>
      <c r="AM25" s="27">
        <v>0</v>
      </c>
      <c r="AN25" s="39">
        <v>0</v>
      </c>
      <c r="AO25" s="32"/>
      <c r="AP25" s="32"/>
      <c r="AQ25" s="38"/>
      <c r="AR25" s="14"/>
      <c r="AS25" s="68" t="s">
        <v>40</v>
      </c>
      <c r="AT25" s="73">
        <v>0</v>
      </c>
      <c r="AU25" s="84">
        <f t="shared" si="3"/>
        <v>0</v>
      </c>
      <c r="AV25" s="73">
        <v>0</v>
      </c>
      <c r="AW25" s="70">
        <f t="shared" si="4"/>
        <v>0</v>
      </c>
      <c r="AX25" s="152"/>
      <c r="AY25" s="24" t="s">
        <v>25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s="7" customFormat="1" x14ac:dyDescent="0.25">
      <c r="B26" s="43"/>
      <c r="C26" s="4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4"/>
      <c r="X26" s="5"/>
      <c r="Y26" s="5"/>
      <c r="Z26" s="4"/>
      <c r="AA26" s="4"/>
      <c r="AB26" s="5"/>
      <c r="AC26" s="23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5"/>
      <c r="AO26" s="45"/>
      <c r="AP26" s="46"/>
      <c r="AQ26" s="46"/>
      <c r="AS26" s="66"/>
      <c r="AT26" s="66"/>
      <c r="AU26" s="66"/>
      <c r="AV26" s="66"/>
      <c r="AW26" s="74"/>
    </row>
    <row r="27" spans="1:70" s="7" customFormat="1" x14ac:dyDescent="0.25">
      <c r="B27" s="43"/>
      <c r="C27" s="4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45"/>
      <c r="AP27" s="46"/>
      <c r="AQ27" s="46"/>
      <c r="AS27" s="66"/>
      <c r="AT27" s="66"/>
      <c r="AU27" s="66"/>
      <c r="AV27" s="66"/>
      <c r="AW27" s="74"/>
    </row>
    <row r="28" spans="1:70" s="7" customFormat="1" x14ac:dyDescent="0.25">
      <c r="B28" s="54"/>
      <c r="C28" s="54"/>
      <c r="D28" s="54"/>
      <c r="E28" s="54"/>
      <c r="F28" s="58"/>
      <c r="G28" s="54"/>
      <c r="H28" s="54"/>
      <c r="I28" s="56"/>
      <c r="J28" s="56"/>
      <c r="K28" s="5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4"/>
      <c r="X28" s="5"/>
      <c r="Y28" s="5"/>
      <c r="Z28" s="4"/>
      <c r="AA28" s="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S28" s="75"/>
      <c r="AT28" s="75"/>
      <c r="AU28" s="75"/>
      <c r="AV28" s="75"/>
      <c r="AW28" s="76"/>
    </row>
    <row r="29" spans="1:70" s="7" customFormat="1" ht="14.25" customHeight="1" x14ac:dyDescent="0.25">
      <c r="B29" s="59" t="s">
        <v>44</v>
      </c>
      <c r="C29" s="58"/>
      <c r="D29" s="58"/>
      <c r="E29" s="58"/>
      <c r="F29" s="56"/>
      <c r="G29" s="60"/>
      <c r="H29" s="56"/>
      <c r="I29" s="56"/>
      <c r="J29" s="56" t="s">
        <v>43</v>
      </c>
      <c r="K29" s="5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4"/>
      <c r="X29" s="5"/>
      <c r="Y29" s="5"/>
      <c r="Z29" s="4"/>
      <c r="AA29" s="4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S29" s="75"/>
      <c r="AT29" s="75"/>
      <c r="AU29" s="75"/>
      <c r="AV29" s="75"/>
      <c r="AW29" s="74"/>
    </row>
    <row r="30" spans="1:70" s="7" customFormat="1" x14ac:dyDescent="0.25">
      <c r="B30" s="61"/>
      <c r="C30" s="58"/>
      <c r="D30" s="58"/>
      <c r="E30" s="58"/>
      <c r="F30" s="55"/>
      <c r="G30" s="57"/>
      <c r="H30" s="56"/>
      <c r="I30" s="57"/>
      <c r="J30" s="57"/>
      <c r="K30" s="57"/>
      <c r="L30" s="5"/>
      <c r="M30" s="5"/>
      <c r="N30" s="48"/>
      <c r="O30" s="5"/>
      <c r="P30" s="48"/>
      <c r="Q30" s="48"/>
      <c r="R30" s="5"/>
      <c r="S30" s="5"/>
      <c r="T30" s="5"/>
      <c r="U30" s="5"/>
      <c r="V30" s="5"/>
      <c r="W30" s="4"/>
      <c r="X30" s="5"/>
      <c r="Y30" s="5"/>
      <c r="Z30" s="4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S30" s="44"/>
      <c r="AT30" s="44"/>
      <c r="AU30" s="44"/>
      <c r="AV30" s="44"/>
      <c r="AW30" s="77"/>
    </row>
    <row r="31" spans="1:70" s="7" customFormat="1" x14ac:dyDescent="0.25">
      <c r="B31" s="62" t="s">
        <v>51</v>
      </c>
      <c r="C31" s="61"/>
      <c r="D31" s="102"/>
      <c r="E31" s="61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78"/>
      <c r="AV31" s="78"/>
      <c r="AW31" s="74"/>
    </row>
    <row r="32" spans="1:70" s="7" customFormat="1" x14ac:dyDescent="0.25">
      <c r="B32" s="62" t="s">
        <v>42</v>
      </c>
      <c r="C32" s="61"/>
      <c r="D32" s="61"/>
      <c r="E32" s="61"/>
      <c r="F32" s="57"/>
      <c r="G32" s="57"/>
      <c r="H32" s="57"/>
      <c r="I32" s="63"/>
      <c r="J32" s="57"/>
      <c r="K32" s="5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"/>
      <c r="X32" s="5"/>
      <c r="Y32" s="5"/>
      <c r="Z32" s="4"/>
      <c r="AA32" s="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S32" s="78"/>
      <c r="AT32" s="78"/>
      <c r="AU32" s="78"/>
      <c r="AV32" s="78"/>
      <c r="AW32" s="74"/>
    </row>
    <row r="33" spans="2:49" s="7" customFormat="1" x14ac:dyDescent="0.25">
      <c r="D33" s="5"/>
      <c r="E33" s="48"/>
      <c r="F33" s="47"/>
      <c r="G33" s="49"/>
      <c r="H33" s="49"/>
      <c r="I33" s="49"/>
      <c r="J33" s="4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"/>
      <c r="X33" s="5"/>
      <c r="Y33" s="5"/>
      <c r="Z33" s="4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S33" s="78"/>
      <c r="AT33" s="78">
        <f t="shared" ref="AT33:AT70" si="26">AS33-D33</f>
        <v>0</v>
      </c>
      <c r="AU33" s="78"/>
      <c r="AV33" s="78"/>
      <c r="AW33" s="74"/>
    </row>
    <row r="34" spans="2:49" s="7" customFormat="1" x14ac:dyDescent="0.2">
      <c r="B34" s="43"/>
      <c r="C34" s="4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8"/>
      <c r="Q34" s="5"/>
      <c r="R34" s="5"/>
      <c r="S34" s="5"/>
      <c r="T34" s="5"/>
      <c r="U34" s="5"/>
      <c r="V34" s="5"/>
      <c r="W34" s="4"/>
      <c r="X34" s="5"/>
      <c r="Y34" s="5"/>
      <c r="Z34" s="4"/>
      <c r="AA34" s="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S34" s="78"/>
      <c r="AT34" s="78">
        <f t="shared" si="26"/>
        <v>0</v>
      </c>
      <c r="AU34" s="78"/>
      <c r="AV34" s="78"/>
      <c r="AW34" s="74"/>
    </row>
    <row r="35" spans="2:49" s="7" customFormat="1" x14ac:dyDescent="0.2">
      <c r="B35" s="43"/>
      <c r="C35" s="4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"/>
      <c r="X35" s="5"/>
      <c r="Y35" s="5"/>
      <c r="Z35" s="4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S35" s="78"/>
      <c r="AT35" s="78">
        <f t="shared" si="26"/>
        <v>0</v>
      </c>
      <c r="AU35" s="78"/>
      <c r="AV35" s="78"/>
      <c r="AW35" s="74"/>
    </row>
    <row r="36" spans="2:49" s="7" customFormat="1" x14ac:dyDescent="0.2">
      <c r="B36" s="43"/>
      <c r="C36" s="4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"/>
      <c r="X36" s="5"/>
      <c r="Y36" s="5"/>
      <c r="Z36" s="4"/>
      <c r="AA36" s="4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S36" s="78"/>
      <c r="AT36" s="78">
        <f t="shared" si="26"/>
        <v>0</v>
      </c>
      <c r="AU36" s="78"/>
      <c r="AV36" s="78"/>
      <c r="AW36" s="74"/>
    </row>
    <row r="37" spans="2:49" s="7" customFormat="1" x14ac:dyDescent="0.2">
      <c r="B37" s="43"/>
      <c r="C37" s="4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  <c r="X37" s="5"/>
      <c r="Y37" s="5"/>
      <c r="Z37" s="4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S37" s="78"/>
      <c r="AT37" s="78">
        <f t="shared" si="26"/>
        <v>0</v>
      </c>
      <c r="AU37" s="78"/>
      <c r="AV37" s="78"/>
      <c r="AW37" s="74"/>
    </row>
    <row r="38" spans="2:49" s="7" customFormat="1" x14ac:dyDescent="0.2">
      <c r="B38" s="43"/>
      <c r="C38" s="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"/>
      <c r="X38" s="5"/>
      <c r="Y38" s="5"/>
      <c r="Z38" s="4"/>
      <c r="AA38" s="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S38" s="78"/>
      <c r="AT38" s="78">
        <f t="shared" si="26"/>
        <v>0</v>
      </c>
      <c r="AU38" s="78"/>
      <c r="AV38" s="78"/>
      <c r="AW38" s="74"/>
    </row>
    <row r="39" spans="2:49" s="7" customFormat="1" x14ac:dyDescent="0.2">
      <c r="B39" s="43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5"/>
      <c r="Y39" s="5"/>
      <c r="Z39" s="4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S39" s="78"/>
      <c r="AT39" s="78">
        <f t="shared" si="26"/>
        <v>0</v>
      </c>
      <c r="AU39" s="78"/>
      <c r="AV39" s="78"/>
      <c r="AW39" s="74"/>
    </row>
    <row r="40" spans="2:49" s="7" customFormat="1" x14ac:dyDescent="0.2">
      <c r="B40" s="43"/>
      <c r="C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"/>
      <c r="X40" s="5"/>
      <c r="Y40" s="5"/>
      <c r="Z40" s="4"/>
      <c r="AA40" s="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S40" s="78"/>
      <c r="AT40" s="78">
        <f t="shared" si="26"/>
        <v>0</v>
      </c>
      <c r="AU40" s="78"/>
      <c r="AV40" s="78"/>
      <c r="AW40" s="74"/>
    </row>
    <row r="41" spans="2:49" s="7" customFormat="1" x14ac:dyDescent="0.2">
      <c r="B41" s="43"/>
      <c r="C41" s="4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"/>
      <c r="X41" s="5"/>
      <c r="Y41" s="5"/>
      <c r="Z41" s="4"/>
      <c r="AA41" s="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S41" s="78"/>
      <c r="AT41" s="78">
        <f t="shared" si="26"/>
        <v>0</v>
      </c>
      <c r="AU41" s="78"/>
      <c r="AV41" s="78"/>
      <c r="AW41" s="74"/>
    </row>
    <row r="42" spans="2:49" s="7" customFormat="1" x14ac:dyDescent="0.2">
      <c r="B42" s="43"/>
      <c r="C42" s="4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  <c r="X42" s="5"/>
      <c r="Y42" s="5"/>
      <c r="Z42" s="4"/>
      <c r="AA42" s="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S42" s="78"/>
      <c r="AT42" s="78">
        <f t="shared" si="26"/>
        <v>0</v>
      </c>
      <c r="AU42" s="78"/>
      <c r="AV42" s="78"/>
      <c r="AW42" s="74"/>
    </row>
    <row r="43" spans="2:49" s="7" customFormat="1" x14ac:dyDescent="0.2">
      <c r="B43" s="43"/>
      <c r="C43" s="4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"/>
      <c r="X43" s="5"/>
      <c r="Y43" s="5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S43" s="78"/>
      <c r="AT43" s="78">
        <f t="shared" si="26"/>
        <v>0</v>
      </c>
      <c r="AU43" s="78"/>
      <c r="AV43" s="78"/>
      <c r="AW43" s="74"/>
    </row>
    <row r="44" spans="2:49" s="7" customFormat="1" x14ac:dyDescent="0.2">
      <c r="B44" s="43"/>
      <c r="C44" s="4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/>
      <c r="X44" s="5"/>
      <c r="Y44" s="5"/>
      <c r="Z44" s="4"/>
      <c r="AA44" s="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S44" s="78"/>
      <c r="AT44" s="78">
        <f t="shared" si="26"/>
        <v>0</v>
      </c>
      <c r="AU44" s="78"/>
      <c r="AV44" s="78"/>
      <c r="AW44" s="74"/>
    </row>
    <row r="45" spans="2:49" s="7" customFormat="1" x14ac:dyDescent="0.2">
      <c r="B45" s="43"/>
      <c r="C45" s="4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"/>
      <c r="X45" s="5"/>
      <c r="Y45" s="5"/>
      <c r="Z45" s="4"/>
      <c r="AA45" s="4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S45" s="78"/>
      <c r="AT45" s="78">
        <f t="shared" si="26"/>
        <v>0</v>
      </c>
      <c r="AU45" s="78"/>
      <c r="AV45" s="78"/>
      <c r="AW45" s="74"/>
    </row>
    <row r="46" spans="2:49" s="7" customFormat="1" x14ac:dyDescent="0.2">
      <c r="B46" s="43"/>
      <c r="C46" s="4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  <c r="X46" s="5"/>
      <c r="Y46" s="5"/>
      <c r="Z46" s="4"/>
      <c r="AA46" s="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S46" s="78"/>
      <c r="AT46" s="78">
        <f t="shared" si="26"/>
        <v>0</v>
      </c>
      <c r="AU46" s="78"/>
      <c r="AV46" s="78"/>
      <c r="AW46" s="74"/>
    </row>
    <row r="47" spans="2:49" s="7" customFormat="1" x14ac:dyDescent="0.2">
      <c r="B47" s="43"/>
      <c r="C47" s="4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"/>
      <c r="X47" s="5"/>
      <c r="Y47" s="5"/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S47" s="78"/>
      <c r="AT47" s="78">
        <f t="shared" si="26"/>
        <v>0</v>
      </c>
      <c r="AU47" s="78"/>
      <c r="AV47" s="78"/>
      <c r="AW47" s="74"/>
    </row>
    <row r="48" spans="2:49" s="7" customFormat="1" x14ac:dyDescent="0.2">
      <c r="B48" s="43"/>
      <c r="C48" s="4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"/>
      <c r="X48" s="5"/>
      <c r="Y48" s="5"/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S48" s="78"/>
      <c r="AT48" s="78">
        <f t="shared" si="26"/>
        <v>0</v>
      </c>
      <c r="AU48" s="78"/>
      <c r="AV48" s="78"/>
      <c r="AW48" s="74"/>
    </row>
    <row r="49" spans="2:49" s="7" customFormat="1" x14ac:dyDescent="0.2">
      <c r="B49" s="43"/>
      <c r="C49" s="4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  <c r="X49" s="5"/>
      <c r="Y49" s="5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S49" s="78"/>
      <c r="AT49" s="78">
        <f t="shared" si="26"/>
        <v>0</v>
      </c>
      <c r="AU49" s="78"/>
      <c r="AV49" s="78"/>
      <c r="AW49" s="74"/>
    </row>
    <row r="50" spans="2:49" s="7" customFormat="1" x14ac:dyDescent="0.2">
      <c r="B50" s="43"/>
      <c r="C50" s="4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"/>
      <c r="X50" s="5"/>
      <c r="Y50" s="5"/>
      <c r="Z50" s="4"/>
      <c r="AA50" s="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S50" s="78"/>
      <c r="AT50" s="78">
        <f t="shared" si="26"/>
        <v>0</v>
      </c>
      <c r="AU50" s="78"/>
      <c r="AV50" s="78"/>
      <c r="AW50" s="74"/>
    </row>
    <row r="51" spans="2:49" s="7" customFormat="1" x14ac:dyDescent="0.2">
      <c r="B51" s="43"/>
      <c r="C51" s="4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4"/>
      <c r="X51" s="5"/>
      <c r="Y51" s="5"/>
      <c r="Z51" s="4"/>
      <c r="AA51" s="4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S51" s="78"/>
      <c r="AT51" s="78">
        <f t="shared" si="26"/>
        <v>0</v>
      </c>
      <c r="AU51" s="78"/>
      <c r="AV51" s="78"/>
      <c r="AW51" s="74"/>
    </row>
    <row r="52" spans="2:49" s="7" customFormat="1" x14ac:dyDescent="0.2">
      <c r="B52" s="43"/>
      <c r="C52" s="4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"/>
      <c r="X52" s="5"/>
      <c r="Y52" s="5"/>
      <c r="Z52" s="4"/>
      <c r="AA52" s="4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S52" s="78"/>
      <c r="AT52" s="78">
        <f t="shared" si="26"/>
        <v>0</v>
      </c>
      <c r="AU52" s="78"/>
      <c r="AV52" s="78"/>
      <c r="AW52" s="74"/>
    </row>
    <row r="53" spans="2:49" s="7" customFormat="1" x14ac:dyDescent="0.2">
      <c r="B53" s="43"/>
      <c r="C53" s="4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"/>
      <c r="X53" s="5"/>
      <c r="Y53" s="5"/>
      <c r="Z53" s="4"/>
      <c r="AA53" s="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S53" s="78"/>
      <c r="AT53" s="78">
        <f t="shared" si="26"/>
        <v>0</v>
      </c>
      <c r="AU53" s="78"/>
      <c r="AV53" s="78"/>
      <c r="AW53" s="74"/>
    </row>
    <row r="54" spans="2:49" s="7" customFormat="1" x14ac:dyDescent="0.2">
      <c r="B54" s="43"/>
      <c r="C54" s="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"/>
      <c r="X54" s="5"/>
      <c r="Y54" s="5"/>
      <c r="Z54" s="4"/>
      <c r="AA54" s="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S54" s="78"/>
      <c r="AT54" s="78">
        <f t="shared" si="26"/>
        <v>0</v>
      </c>
      <c r="AU54" s="78"/>
      <c r="AV54" s="78"/>
      <c r="AW54" s="74"/>
    </row>
    <row r="55" spans="2:49" s="7" customFormat="1" x14ac:dyDescent="0.2">
      <c r="B55" s="43"/>
      <c r="C55" s="4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4"/>
      <c r="X55" s="5"/>
      <c r="Y55" s="5"/>
      <c r="Z55" s="4"/>
      <c r="AA55" s="4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S55" s="78"/>
      <c r="AT55" s="78">
        <f t="shared" si="26"/>
        <v>0</v>
      </c>
      <c r="AU55" s="78"/>
      <c r="AV55" s="78"/>
      <c r="AW55" s="74"/>
    </row>
    <row r="56" spans="2:49" s="7" customFormat="1" x14ac:dyDescent="0.2">
      <c r="B56" s="43"/>
      <c r="C56" s="4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4"/>
      <c r="X56" s="5"/>
      <c r="Y56" s="5"/>
      <c r="Z56" s="4"/>
      <c r="AA56" s="4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S56" s="78"/>
      <c r="AT56" s="78">
        <f t="shared" si="26"/>
        <v>0</v>
      </c>
      <c r="AU56" s="78"/>
      <c r="AV56" s="78"/>
      <c r="AW56" s="74"/>
    </row>
    <row r="57" spans="2:49" s="7" customFormat="1" x14ac:dyDescent="0.2">
      <c r="B57" s="43"/>
      <c r="C57" s="4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4"/>
      <c r="X57" s="5"/>
      <c r="Y57" s="5"/>
      <c r="Z57" s="4"/>
      <c r="AA57" s="4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S57" s="78"/>
      <c r="AT57" s="78">
        <f t="shared" si="26"/>
        <v>0</v>
      </c>
      <c r="AU57" s="78"/>
      <c r="AV57" s="78"/>
      <c r="AW57" s="74"/>
    </row>
    <row r="58" spans="2:49" s="7" customFormat="1" x14ac:dyDescent="0.2">
      <c r="B58" s="43"/>
      <c r="C58" s="4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"/>
      <c r="X58" s="5"/>
      <c r="Y58" s="5"/>
      <c r="Z58" s="4"/>
      <c r="AA58" s="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S58" s="78"/>
      <c r="AT58" s="78">
        <f t="shared" si="26"/>
        <v>0</v>
      </c>
      <c r="AU58" s="78"/>
      <c r="AV58" s="78"/>
      <c r="AW58" s="74"/>
    </row>
    <row r="59" spans="2:49" s="7" customFormat="1" x14ac:dyDescent="0.2">
      <c r="B59" s="43"/>
      <c r="C59" s="4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4"/>
      <c r="X59" s="5"/>
      <c r="Y59" s="5"/>
      <c r="Z59" s="4"/>
      <c r="AA59" s="4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S59" s="78"/>
      <c r="AT59" s="78">
        <f t="shared" si="26"/>
        <v>0</v>
      </c>
      <c r="AU59" s="78"/>
      <c r="AV59" s="78"/>
      <c r="AW59" s="74"/>
    </row>
    <row r="60" spans="2:49" s="7" customFormat="1" x14ac:dyDescent="0.2">
      <c r="B60" s="43"/>
      <c r="C60" s="4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"/>
      <c r="X60" s="5"/>
      <c r="Y60" s="5"/>
      <c r="Z60" s="4"/>
      <c r="AA60" s="4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S60" s="78"/>
      <c r="AT60" s="78">
        <f t="shared" si="26"/>
        <v>0</v>
      </c>
      <c r="AU60" s="78"/>
      <c r="AV60" s="78"/>
      <c r="AW60" s="74"/>
    </row>
    <row r="61" spans="2:49" s="7" customFormat="1" x14ac:dyDescent="0.2">
      <c r="B61" s="43"/>
      <c r="C61" s="4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"/>
      <c r="X61" s="5"/>
      <c r="Y61" s="5"/>
      <c r="Z61" s="4"/>
      <c r="AA61" s="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S61" s="78">
        <f>AS62+AS63</f>
        <v>1828298.4</v>
      </c>
      <c r="AT61" s="78">
        <f>AS61-D61</f>
        <v>1828298.4</v>
      </c>
      <c r="AU61" s="78">
        <f>AU62+AU63</f>
        <v>1795313.6</v>
      </c>
      <c r="AV61" s="78">
        <f>AU61-E61</f>
        <v>1795313.6</v>
      </c>
      <c r="AW61" s="74"/>
    </row>
    <row r="62" spans="2:49" s="7" customFormat="1" x14ac:dyDescent="0.2">
      <c r="B62" s="43"/>
      <c r="C62" s="4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  <c r="X62" s="5"/>
      <c r="Y62" s="5"/>
      <c r="Z62" s="4"/>
      <c r="AA62" s="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S62" s="78">
        <v>354349.7</v>
      </c>
      <c r="AT62" s="78">
        <f>AS62-D62</f>
        <v>354349.7</v>
      </c>
      <c r="AU62" s="78">
        <v>343985.1</v>
      </c>
      <c r="AV62" s="78">
        <f>AU62-E62</f>
        <v>343985.1</v>
      </c>
      <c r="AW62" s="74"/>
    </row>
    <row r="63" spans="2:49" s="7" customFormat="1" x14ac:dyDescent="0.2">
      <c r="B63" s="43"/>
      <c r="C63" s="4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4"/>
      <c r="X63" s="5"/>
      <c r="Y63" s="5"/>
      <c r="Z63" s="4"/>
      <c r="AA63" s="4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S63" s="78">
        <v>1473948.7</v>
      </c>
      <c r="AT63" s="78">
        <f t="shared" si="26"/>
        <v>1473948.7</v>
      </c>
      <c r="AU63" s="78">
        <v>1451328.5</v>
      </c>
      <c r="AV63" s="78">
        <f>AU63-E63</f>
        <v>1451328.5</v>
      </c>
      <c r="AW63" s="74"/>
    </row>
    <row r="64" spans="2:49" s="7" customFormat="1" x14ac:dyDescent="0.2">
      <c r="B64" s="43"/>
      <c r="C64" s="4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"/>
      <c r="X64" s="5"/>
      <c r="Y64" s="5"/>
      <c r="Z64" s="4"/>
      <c r="AA64" s="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S64" s="78"/>
      <c r="AT64" s="78">
        <f t="shared" si="26"/>
        <v>0</v>
      </c>
      <c r="AU64" s="78"/>
      <c r="AV64" s="78"/>
      <c r="AW64" s="74"/>
    </row>
    <row r="65" spans="2:49" s="7" customFormat="1" x14ac:dyDescent="0.2">
      <c r="B65" s="43"/>
      <c r="C65" s="4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"/>
      <c r="X65" s="5"/>
      <c r="Y65" s="5"/>
      <c r="Z65" s="4"/>
      <c r="AA65" s="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S65" s="78">
        <f>AS66+AS68</f>
        <v>22971.8</v>
      </c>
      <c r="AT65" s="78">
        <f t="shared" si="26"/>
        <v>22971.8</v>
      </c>
      <c r="AU65" s="78">
        <f>AU66</f>
        <v>20913.099999999999</v>
      </c>
      <c r="AV65" s="78">
        <f>AU65-E65</f>
        <v>20913.099999999999</v>
      </c>
      <c r="AW65" s="74"/>
    </row>
    <row r="66" spans="2:49" s="7" customFormat="1" x14ac:dyDescent="0.2">
      <c r="B66" s="43"/>
      <c r="C66" s="4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"/>
      <c r="X66" s="5"/>
      <c r="Y66" s="5"/>
      <c r="Z66" s="4"/>
      <c r="AA66" s="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S66" s="78">
        <v>22971.8</v>
      </c>
      <c r="AT66" s="78">
        <f t="shared" si="26"/>
        <v>22971.8</v>
      </c>
      <c r="AU66" s="78">
        <v>20913.099999999999</v>
      </c>
      <c r="AV66" s="78">
        <f>AU66-E66</f>
        <v>20913.099999999999</v>
      </c>
      <c r="AW66" s="74"/>
    </row>
    <row r="67" spans="2:49" s="7" customFormat="1" x14ac:dyDescent="0.2">
      <c r="B67" s="43"/>
      <c r="C67" s="4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4"/>
      <c r="X67" s="5"/>
      <c r="Y67" s="5"/>
      <c r="Z67" s="4"/>
      <c r="AA67" s="4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S67" s="78"/>
      <c r="AT67" s="78">
        <f t="shared" si="26"/>
        <v>0</v>
      </c>
      <c r="AU67" s="78"/>
      <c r="AV67" s="78"/>
      <c r="AW67" s="74"/>
    </row>
    <row r="68" spans="2:49" s="7" customFormat="1" x14ac:dyDescent="0.2">
      <c r="B68" s="43"/>
      <c r="C68" s="4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"/>
      <c r="X68" s="5"/>
      <c r="Y68" s="5"/>
      <c r="Z68" s="4"/>
      <c r="AA68" s="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S68" s="78">
        <v>0</v>
      </c>
      <c r="AT68" s="78">
        <f t="shared" si="26"/>
        <v>0</v>
      </c>
      <c r="AU68" s="78">
        <v>0</v>
      </c>
      <c r="AV68" s="78">
        <f>AU68-E68</f>
        <v>0</v>
      </c>
      <c r="AW68" s="74"/>
    </row>
    <row r="69" spans="2:49" s="7" customFormat="1" x14ac:dyDescent="0.2">
      <c r="B69" s="43"/>
      <c r="C69" s="4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4"/>
      <c r="X69" s="5"/>
      <c r="Y69" s="5"/>
      <c r="Z69" s="4"/>
      <c r="AA69" s="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S69" s="78"/>
      <c r="AT69" s="78">
        <f t="shared" si="26"/>
        <v>0</v>
      </c>
      <c r="AU69" s="78"/>
      <c r="AV69" s="78"/>
      <c r="AW69" s="74"/>
    </row>
    <row r="70" spans="2:49" s="7" customFormat="1" x14ac:dyDescent="0.2">
      <c r="B70" s="43"/>
      <c r="C70" s="4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"/>
      <c r="X70" s="5"/>
      <c r="Y70" s="5"/>
      <c r="Z70" s="4"/>
      <c r="AA70" s="4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S70" s="78">
        <f>AS71+AS72</f>
        <v>92392.3</v>
      </c>
      <c r="AT70" s="78">
        <f t="shared" si="26"/>
        <v>92392.3</v>
      </c>
      <c r="AU70" s="78">
        <f>AU71+AU72</f>
        <v>91996.3</v>
      </c>
      <c r="AV70" s="78">
        <f>AU70-E70</f>
        <v>91996.3</v>
      </c>
      <c r="AW70" s="74"/>
    </row>
    <row r="71" spans="2:49" s="7" customFormat="1" x14ac:dyDescent="0.2">
      <c r="B71" s="43"/>
      <c r="C71" s="4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4"/>
      <c r="X71" s="5"/>
      <c r="Y71" s="5"/>
      <c r="Z71" s="4"/>
      <c r="AA71" s="4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S71" s="78">
        <v>71397.8</v>
      </c>
      <c r="AT71" s="78">
        <f>AS71-D71</f>
        <v>71397.8</v>
      </c>
      <c r="AU71" s="78">
        <v>71001.8</v>
      </c>
      <c r="AV71" s="78">
        <f>AU71-E71</f>
        <v>71001.8</v>
      </c>
      <c r="AW71" s="74"/>
    </row>
    <row r="72" spans="2:49" s="7" customFormat="1" x14ac:dyDescent="0.2">
      <c r="B72" s="43"/>
      <c r="C72" s="4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4"/>
      <c r="X72" s="5"/>
      <c r="Y72" s="5"/>
      <c r="Z72" s="4"/>
      <c r="AA72" s="4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S72" s="78">
        <v>20994.5</v>
      </c>
      <c r="AT72" s="78">
        <f>AS72-D72</f>
        <v>20994.5</v>
      </c>
      <c r="AU72" s="78">
        <v>20994.5</v>
      </c>
      <c r="AV72" s="78">
        <f>AU72-E72</f>
        <v>20994.5</v>
      </c>
      <c r="AW72" s="74"/>
    </row>
    <row r="73" spans="2:49" s="7" customFormat="1" x14ac:dyDescent="0.2">
      <c r="B73" s="43"/>
      <c r="C73" s="4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4"/>
      <c r="X73" s="5"/>
      <c r="Y73" s="5"/>
      <c r="Z73" s="4"/>
      <c r="AA73" s="4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S73" s="78"/>
      <c r="AT73" s="78"/>
      <c r="AU73" s="78"/>
      <c r="AV73" s="78"/>
      <c r="AW73" s="79"/>
    </row>
    <row r="74" spans="2:49" s="7" customFormat="1" x14ac:dyDescent="0.2">
      <c r="B74" s="43"/>
      <c r="C74" s="4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"/>
      <c r="X74" s="5"/>
      <c r="Y74" s="5"/>
      <c r="Z74" s="4"/>
      <c r="AA74" s="4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S74" s="78"/>
      <c r="AT74" s="78"/>
      <c r="AU74" s="78"/>
      <c r="AV74" s="78"/>
      <c r="AW74" s="79"/>
    </row>
    <row r="75" spans="2:49" s="7" customFormat="1" x14ac:dyDescent="0.2">
      <c r="B75" s="43"/>
      <c r="C75" s="4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4"/>
      <c r="X75" s="5"/>
      <c r="Y75" s="5"/>
      <c r="Z75" s="4"/>
      <c r="AA75" s="4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S75" s="78"/>
      <c r="AT75" s="78"/>
      <c r="AU75" s="78"/>
      <c r="AV75" s="78"/>
      <c r="AW75" s="79"/>
    </row>
    <row r="76" spans="2:49" s="7" customFormat="1" x14ac:dyDescent="0.2">
      <c r="B76" s="43"/>
      <c r="C76" s="4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4"/>
      <c r="X76" s="5"/>
      <c r="Y76" s="5"/>
      <c r="Z76" s="4"/>
      <c r="AA76" s="4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S76" s="78"/>
      <c r="AT76" s="78"/>
      <c r="AU76" s="78"/>
      <c r="AV76" s="78"/>
      <c r="AW76" s="79"/>
    </row>
    <row r="77" spans="2:49" s="7" customFormat="1" x14ac:dyDescent="0.2">
      <c r="B77" s="43"/>
      <c r="C77" s="4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4"/>
      <c r="X77" s="5"/>
      <c r="Y77" s="5"/>
      <c r="Z77" s="4"/>
      <c r="AA77" s="4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S77" s="78"/>
      <c r="AT77" s="78"/>
      <c r="AU77" s="78"/>
      <c r="AV77" s="78"/>
      <c r="AW77" s="79"/>
    </row>
    <row r="78" spans="2:49" s="7" customFormat="1" x14ac:dyDescent="0.2">
      <c r="B78" s="43"/>
      <c r="C78" s="4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"/>
      <c r="X78" s="5"/>
      <c r="Y78" s="5"/>
      <c r="Z78" s="4"/>
      <c r="AA78" s="4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S78" s="78"/>
      <c r="AT78" s="78"/>
      <c r="AU78" s="78"/>
      <c r="AV78" s="78"/>
      <c r="AW78" s="79"/>
    </row>
    <row r="79" spans="2:49" s="7" customFormat="1" x14ac:dyDescent="0.2">
      <c r="B79" s="43"/>
      <c r="C79" s="4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4"/>
      <c r="X79" s="5"/>
      <c r="Y79" s="5"/>
      <c r="Z79" s="4"/>
      <c r="AA79" s="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S79" s="78"/>
      <c r="AT79" s="78"/>
      <c r="AU79" s="78"/>
      <c r="AV79" s="78"/>
      <c r="AW79" s="79"/>
    </row>
    <row r="80" spans="2:49" s="7" customFormat="1" x14ac:dyDescent="0.2">
      <c r="B80" s="43"/>
      <c r="C80" s="4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4"/>
      <c r="X80" s="5"/>
      <c r="Y80" s="5"/>
      <c r="Z80" s="4"/>
      <c r="AA80" s="4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S80" s="78"/>
      <c r="AT80" s="78"/>
      <c r="AU80" s="78"/>
      <c r="AV80" s="78"/>
      <c r="AW80" s="79"/>
    </row>
    <row r="81" spans="2:49" s="7" customFormat="1" x14ac:dyDescent="0.2">
      <c r="B81" s="43"/>
      <c r="C81" s="4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4"/>
      <c r="X81" s="5"/>
      <c r="Y81" s="5"/>
      <c r="Z81" s="4"/>
      <c r="AA81" s="4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S81" s="78"/>
      <c r="AT81" s="78"/>
      <c r="AU81" s="78"/>
      <c r="AV81" s="78"/>
      <c r="AW81" s="79"/>
    </row>
    <row r="82" spans="2:49" s="7" customFormat="1" x14ac:dyDescent="0.2">
      <c r="B82" s="43"/>
      <c r="C82" s="4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4"/>
      <c r="X82" s="5"/>
      <c r="Y82" s="5"/>
      <c r="Z82" s="4"/>
      <c r="AA82" s="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S82" s="78"/>
      <c r="AT82" s="78"/>
      <c r="AU82" s="78"/>
      <c r="AV82" s="78"/>
      <c r="AW82" s="79"/>
    </row>
    <row r="83" spans="2:49" s="7" customFormat="1" x14ac:dyDescent="0.2">
      <c r="B83" s="43"/>
      <c r="C83" s="4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4"/>
      <c r="X83" s="5"/>
      <c r="Y83" s="5"/>
      <c r="Z83" s="4"/>
      <c r="AA83" s="4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S83" s="78"/>
      <c r="AT83" s="78"/>
      <c r="AU83" s="78"/>
      <c r="AV83" s="78"/>
      <c r="AW83" s="79"/>
    </row>
    <row r="84" spans="2:49" s="7" customFormat="1" x14ac:dyDescent="0.2">
      <c r="B84" s="43"/>
      <c r="C84" s="4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4"/>
      <c r="X84" s="5"/>
      <c r="Y84" s="5"/>
      <c r="Z84" s="4"/>
      <c r="AA84" s="4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S84" s="78"/>
      <c r="AT84" s="78"/>
      <c r="AU84" s="78"/>
      <c r="AV84" s="78"/>
      <c r="AW84" s="79"/>
    </row>
    <row r="85" spans="2:49" s="7" customFormat="1" x14ac:dyDescent="0.2">
      <c r="B85" s="43"/>
      <c r="C85" s="4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4"/>
      <c r="X85" s="5"/>
      <c r="Y85" s="5"/>
      <c r="Z85" s="4"/>
      <c r="AA85" s="4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S85" s="78"/>
      <c r="AT85" s="78"/>
      <c r="AU85" s="78"/>
      <c r="AV85" s="78"/>
      <c r="AW85" s="79"/>
    </row>
    <row r="86" spans="2:49" s="7" customFormat="1" x14ac:dyDescent="0.2">
      <c r="B86" s="43"/>
      <c r="C86" s="4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4"/>
      <c r="X86" s="5"/>
      <c r="Y86" s="5"/>
      <c r="Z86" s="4"/>
      <c r="AA86" s="4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S86" s="78"/>
      <c r="AT86" s="78"/>
      <c r="AU86" s="78"/>
      <c r="AV86" s="78"/>
      <c r="AW86" s="79"/>
    </row>
    <row r="87" spans="2:49" s="7" customFormat="1" x14ac:dyDescent="0.2">
      <c r="B87" s="43"/>
      <c r="C87" s="4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4"/>
      <c r="X87" s="5"/>
      <c r="Y87" s="5"/>
      <c r="Z87" s="4"/>
      <c r="AA87" s="4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S87" s="78"/>
      <c r="AT87" s="78"/>
      <c r="AU87" s="78"/>
      <c r="AV87" s="78"/>
      <c r="AW87" s="79"/>
    </row>
    <row r="88" spans="2:49" s="7" customFormat="1" x14ac:dyDescent="0.2">
      <c r="B88" s="43"/>
      <c r="C88" s="4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4"/>
      <c r="X88" s="5"/>
      <c r="Y88" s="5"/>
      <c r="Z88" s="4"/>
      <c r="AA88" s="4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S88" s="78"/>
      <c r="AT88" s="78"/>
      <c r="AU88" s="78"/>
      <c r="AV88" s="78"/>
      <c r="AW88" s="79"/>
    </row>
    <row r="89" spans="2:49" s="7" customFormat="1" x14ac:dyDescent="0.2">
      <c r="B89" s="43"/>
      <c r="C89" s="4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4"/>
      <c r="X89" s="5"/>
      <c r="Y89" s="5"/>
      <c r="Z89" s="4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S89" s="78"/>
      <c r="AT89" s="78"/>
      <c r="AU89" s="78"/>
      <c r="AV89" s="78"/>
      <c r="AW89" s="79"/>
    </row>
    <row r="90" spans="2:49" s="7" customFormat="1" x14ac:dyDescent="0.2">
      <c r="B90" s="43"/>
      <c r="C90" s="4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4"/>
      <c r="X90" s="5"/>
      <c r="Y90" s="5"/>
      <c r="Z90" s="4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S90" s="78"/>
      <c r="AT90" s="78"/>
      <c r="AU90" s="78"/>
      <c r="AV90" s="78"/>
      <c r="AW90" s="79"/>
    </row>
    <row r="91" spans="2:49" s="7" customFormat="1" x14ac:dyDescent="0.2">
      <c r="B91" s="43"/>
      <c r="C91" s="4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4"/>
      <c r="X91" s="5"/>
      <c r="Y91" s="5"/>
      <c r="Z91" s="4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S91" s="78"/>
      <c r="AT91" s="78"/>
      <c r="AU91" s="78"/>
      <c r="AV91" s="78"/>
      <c r="AW91" s="79"/>
    </row>
    <row r="92" spans="2:49" s="7" customFormat="1" x14ac:dyDescent="0.2">
      <c r="B92" s="43"/>
      <c r="C92" s="4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4"/>
      <c r="X92" s="5"/>
      <c r="Y92" s="5"/>
      <c r="Z92" s="4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S92" s="78"/>
      <c r="AT92" s="78"/>
      <c r="AU92" s="78"/>
      <c r="AV92" s="78"/>
      <c r="AW92" s="79"/>
    </row>
    <row r="93" spans="2:49" s="7" customFormat="1" x14ac:dyDescent="0.2">
      <c r="B93" s="43"/>
      <c r="C93" s="4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4"/>
      <c r="X93" s="5"/>
      <c r="Y93" s="5"/>
      <c r="Z93" s="4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S93" s="78"/>
      <c r="AT93" s="78"/>
      <c r="AU93" s="78"/>
      <c r="AV93" s="78"/>
      <c r="AW93" s="79"/>
    </row>
    <row r="94" spans="2:49" s="7" customFormat="1" x14ac:dyDescent="0.2">
      <c r="B94" s="43"/>
      <c r="C94" s="4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4"/>
      <c r="X94" s="5"/>
      <c r="Y94" s="5"/>
      <c r="Z94" s="4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S94" s="78"/>
      <c r="AT94" s="78"/>
      <c r="AU94" s="78"/>
      <c r="AV94" s="78"/>
      <c r="AW94" s="79"/>
    </row>
    <row r="95" spans="2:49" s="7" customFormat="1" x14ac:dyDescent="0.2">
      <c r="B95" s="43"/>
      <c r="C95" s="4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4"/>
      <c r="X95" s="5"/>
      <c r="Y95" s="5"/>
      <c r="Z95" s="4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S95" s="78"/>
      <c r="AT95" s="78"/>
      <c r="AU95" s="78"/>
      <c r="AV95" s="78"/>
      <c r="AW95" s="79"/>
    </row>
    <row r="96" spans="2:49" s="7" customFormat="1" x14ac:dyDescent="0.2">
      <c r="B96" s="43"/>
      <c r="C96" s="4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4"/>
      <c r="X96" s="5"/>
      <c r="Y96" s="5"/>
      <c r="Z96" s="4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S96" s="78"/>
      <c r="AT96" s="78"/>
      <c r="AU96" s="78"/>
      <c r="AV96" s="78"/>
      <c r="AW96" s="79"/>
    </row>
    <row r="97" spans="2:49" s="7" customFormat="1" x14ac:dyDescent="0.2">
      <c r="B97" s="43"/>
      <c r="C97" s="4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4"/>
      <c r="X97" s="5"/>
      <c r="Y97" s="5"/>
      <c r="Z97" s="4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S97" s="78"/>
      <c r="AT97" s="78"/>
      <c r="AU97" s="78"/>
      <c r="AV97" s="78"/>
      <c r="AW97" s="79"/>
    </row>
    <row r="98" spans="2:49" s="7" customFormat="1" x14ac:dyDescent="0.2">
      <c r="B98" s="43"/>
      <c r="C98" s="4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4"/>
      <c r="X98" s="5"/>
      <c r="Y98" s="5"/>
      <c r="Z98" s="4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S98" s="78"/>
      <c r="AT98" s="78"/>
      <c r="AU98" s="78"/>
      <c r="AV98" s="78"/>
      <c r="AW98" s="79"/>
    </row>
    <row r="99" spans="2:49" s="7" customFormat="1" x14ac:dyDescent="0.2">
      <c r="B99" s="43"/>
      <c r="C99" s="4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4"/>
      <c r="X99" s="5"/>
      <c r="Y99" s="5"/>
      <c r="Z99" s="4"/>
      <c r="AA99" s="4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S99" s="78"/>
      <c r="AT99" s="78"/>
      <c r="AU99" s="78"/>
      <c r="AV99" s="78"/>
      <c r="AW99" s="79"/>
    </row>
    <row r="100" spans="2:49" s="7" customFormat="1" x14ac:dyDescent="0.2">
      <c r="B100" s="43"/>
      <c r="C100" s="4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4"/>
      <c r="X100" s="5"/>
      <c r="Y100" s="5"/>
      <c r="Z100" s="4"/>
      <c r="AA100" s="4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S100" s="78"/>
      <c r="AT100" s="78"/>
      <c r="AU100" s="78"/>
      <c r="AV100" s="78"/>
      <c r="AW100" s="79"/>
    </row>
    <row r="101" spans="2:49" s="7" customFormat="1" x14ac:dyDescent="0.2">
      <c r="B101" s="43"/>
      <c r="C101" s="4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4"/>
      <c r="X101" s="5"/>
      <c r="Y101" s="5"/>
      <c r="Z101" s="4"/>
      <c r="AA101" s="4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S101" s="78"/>
      <c r="AT101" s="78"/>
      <c r="AU101" s="78"/>
      <c r="AV101" s="78"/>
      <c r="AW101" s="79"/>
    </row>
    <row r="102" spans="2:49" s="7" customFormat="1" x14ac:dyDescent="0.2">
      <c r="B102" s="43"/>
      <c r="C102" s="4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4"/>
      <c r="X102" s="5"/>
      <c r="Y102" s="5"/>
      <c r="Z102" s="4"/>
      <c r="AA102" s="4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S102" s="78"/>
      <c r="AT102" s="78"/>
      <c r="AU102" s="78"/>
      <c r="AV102" s="78"/>
      <c r="AW102" s="79"/>
    </row>
    <row r="103" spans="2:49" s="7" customFormat="1" x14ac:dyDescent="0.2">
      <c r="B103" s="43"/>
      <c r="C103" s="4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4"/>
      <c r="X103" s="5"/>
      <c r="Y103" s="5"/>
      <c r="Z103" s="4"/>
      <c r="AA103" s="4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S103" s="78"/>
      <c r="AT103" s="78"/>
      <c r="AU103" s="78"/>
      <c r="AV103" s="78"/>
      <c r="AW103" s="79"/>
    </row>
    <row r="104" spans="2:49" s="7" customFormat="1" x14ac:dyDescent="0.2">
      <c r="B104" s="43"/>
      <c r="C104" s="4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"/>
      <c r="X104" s="5"/>
      <c r="Y104" s="5"/>
      <c r="Z104" s="4"/>
      <c r="AA104" s="4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S104" s="78"/>
      <c r="AT104" s="78"/>
      <c r="AU104" s="78"/>
      <c r="AV104" s="78"/>
      <c r="AW104" s="79"/>
    </row>
    <row r="105" spans="2:49" s="7" customFormat="1" x14ac:dyDescent="0.2">
      <c r="B105" s="43"/>
      <c r="C105" s="4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4"/>
      <c r="X105" s="5"/>
      <c r="Y105" s="5"/>
      <c r="Z105" s="4"/>
      <c r="AA105" s="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S105" s="78"/>
      <c r="AT105" s="78"/>
      <c r="AU105" s="78"/>
      <c r="AV105" s="78"/>
      <c r="AW105" s="79"/>
    </row>
    <row r="106" spans="2:49" s="7" customFormat="1" x14ac:dyDescent="0.2">
      <c r="B106" s="43"/>
      <c r="C106" s="4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/>
      <c r="X106" s="5"/>
      <c r="Y106" s="5"/>
      <c r="Z106" s="4"/>
      <c r="AA106" s="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S106" s="78"/>
      <c r="AT106" s="78"/>
      <c r="AU106" s="78"/>
      <c r="AV106" s="78"/>
      <c r="AW106" s="79"/>
    </row>
    <row r="107" spans="2:49" s="7" customFormat="1" x14ac:dyDescent="0.2">
      <c r="B107" s="43"/>
      <c r="C107" s="4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4"/>
      <c r="X107" s="5"/>
      <c r="Y107" s="5"/>
      <c r="Z107" s="4"/>
      <c r="AA107" s="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S107" s="78"/>
      <c r="AT107" s="78"/>
      <c r="AU107" s="78"/>
      <c r="AV107" s="78"/>
      <c r="AW107" s="79"/>
    </row>
    <row r="108" spans="2:49" s="7" customFormat="1" x14ac:dyDescent="0.2">
      <c r="B108" s="43"/>
      <c r="C108" s="4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4"/>
      <c r="X108" s="5"/>
      <c r="Y108" s="5"/>
      <c r="Z108" s="4"/>
      <c r="AA108" s="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S108" s="78"/>
      <c r="AT108" s="78"/>
      <c r="AU108" s="78"/>
      <c r="AV108" s="78"/>
      <c r="AW108" s="79"/>
    </row>
    <row r="109" spans="2:49" s="7" customFormat="1" x14ac:dyDescent="0.2">
      <c r="B109" s="43"/>
      <c r="C109" s="4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4"/>
      <c r="X109" s="5"/>
      <c r="Y109" s="5"/>
      <c r="Z109" s="4"/>
      <c r="AA109" s="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S109" s="78"/>
      <c r="AT109" s="78"/>
      <c r="AU109" s="78"/>
      <c r="AV109" s="78"/>
      <c r="AW109" s="79"/>
    </row>
    <row r="110" spans="2:49" s="7" customFormat="1" x14ac:dyDescent="0.2">
      <c r="B110" s="43"/>
      <c r="C110" s="4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"/>
      <c r="X110" s="5"/>
      <c r="Y110" s="5"/>
      <c r="Z110" s="4"/>
      <c r="AA110" s="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S110" s="78"/>
      <c r="AT110" s="78"/>
      <c r="AU110" s="78"/>
      <c r="AV110" s="78"/>
      <c r="AW110" s="79"/>
    </row>
    <row r="111" spans="2:49" s="7" customFormat="1" x14ac:dyDescent="0.2">
      <c r="B111" s="43"/>
      <c r="C111" s="4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X111" s="5"/>
      <c r="Y111" s="5"/>
      <c r="Z111" s="4"/>
      <c r="AA111" s="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S111" s="78"/>
      <c r="AT111" s="78"/>
      <c r="AU111" s="78"/>
      <c r="AV111" s="78"/>
      <c r="AW111" s="79"/>
    </row>
    <row r="112" spans="2:49" s="7" customFormat="1" x14ac:dyDescent="0.2">
      <c r="B112" s="43"/>
      <c r="C112" s="4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X112" s="5"/>
      <c r="Y112" s="5"/>
      <c r="Z112" s="4"/>
      <c r="AA112" s="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S112" s="78"/>
      <c r="AT112" s="78"/>
      <c r="AU112" s="78"/>
      <c r="AV112" s="78"/>
      <c r="AW112" s="79"/>
    </row>
    <row r="113" spans="2:49" s="7" customFormat="1" x14ac:dyDescent="0.2">
      <c r="B113" s="43"/>
      <c r="C113" s="4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X113" s="5"/>
      <c r="Y113" s="5"/>
      <c r="Z113" s="4"/>
      <c r="AA113" s="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S113" s="78"/>
      <c r="AT113" s="78"/>
      <c r="AU113" s="78"/>
      <c r="AV113" s="78"/>
      <c r="AW113" s="79"/>
    </row>
    <row r="114" spans="2:49" s="7" customFormat="1" x14ac:dyDescent="0.2">
      <c r="B114" s="43"/>
      <c r="C114" s="4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X114" s="5"/>
      <c r="Y114" s="5"/>
      <c r="Z114" s="4"/>
      <c r="AA114" s="4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S114" s="78"/>
      <c r="AT114" s="78"/>
      <c r="AU114" s="78"/>
      <c r="AV114" s="78"/>
      <c r="AW114" s="79"/>
    </row>
    <row r="115" spans="2:49" s="7" customFormat="1" x14ac:dyDescent="0.2">
      <c r="B115" s="43"/>
      <c r="C115" s="4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X115" s="5"/>
      <c r="Y115" s="5"/>
      <c r="Z115" s="4"/>
      <c r="AA115" s="4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S115" s="78"/>
      <c r="AT115" s="78"/>
      <c r="AU115" s="78"/>
      <c r="AV115" s="78"/>
      <c r="AW115" s="79"/>
    </row>
    <row r="116" spans="2:49" s="7" customFormat="1" x14ac:dyDescent="0.2">
      <c r="B116" s="43"/>
      <c r="C116" s="4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4"/>
      <c r="X116" s="5"/>
      <c r="Y116" s="5"/>
      <c r="Z116" s="4"/>
      <c r="AA116" s="4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S116" s="78"/>
      <c r="AT116" s="78"/>
      <c r="AU116" s="78"/>
      <c r="AV116" s="78"/>
      <c r="AW116" s="79"/>
    </row>
    <row r="117" spans="2:49" s="7" customFormat="1" x14ac:dyDescent="0.2">
      <c r="B117" s="43"/>
      <c r="C117" s="4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4"/>
      <c r="X117" s="5"/>
      <c r="Y117" s="5"/>
      <c r="Z117" s="4"/>
      <c r="AA117" s="4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S117" s="78"/>
      <c r="AT117" s="78"/>
      <c r="AU117" s="78"/>
      <c r="AV117" s="78"/>
      <c r="AW117" s="79"/>
    </row>
    <row r="118" spans="2:49" s="7" customFormat="1" x14ac:dyDescent="0.2">
      <c r="B118" s="43"/>
      <c r="C118" s="4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4"/>
      <c r="X118" s="5"/>
      <c r="Y118" s="5"/>
      <c r="Z118" s="4"/>
      <c r="AA118" s="4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S118" s="78"/>
      <c r="AT118" s="78"/>
      <c r="AU118" s="78"/>
      <c r="AV118" s="78"/>
      <c r="AW118" s="79"/>
    </row>
    <row r="119" spans="2:49" s="7" customFormat="1" x14ac:dyDescent="0.2">
      <c r="B119" s="43"/>
      <c r="C119" s="4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4"/>
      <c r="X119" s="5"/>
      <c r="Y119" s="5"/>
      <c r="Z119" s="4"/>
      <c r="AA119" s="4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S119" s="78"/>
      <c r="AT119" s="78"/>
      <c r="AU119" s="78"/>
      <c r="AV119" s="78"/>
      <c r="AW119" s="79"/>
    </row>
    <row r="120" spans="2:49" s="7" customFormat="1" x14ac:dyDescent="0.2">
      <c r="B120" s="43"/>
      <c r="C120" s="4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4"/>
      <c r="X120" s="5"/>
      <c r="Y120" s="5"/>
      <c r="Z120" s="4"/>
      <c r="AA120" s="4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S120" s="78"/>
      <c r="AT120" s="78"/>
      <c r="AU120" s="78"/>
      <c r="AV120" s="78"/>
      <c r="AW120" s="79"/>
    </row>
    <row r="121" spans="2:49" s="7" customFormat="1" x14ac:dyDescent="0.2">
      <c r="B121" s="43"/>
      <c r="C121" s="4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4"/>
      <c r="X121" s="5"/>
      <c r="Y121" s="5"/>
      <c r="Z121" s="4"/>
      <c r="AA121" s="4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S121" s="78"/>
      <c r="AT121" s="78"/>
      <c r="AU121" s="78"/>
      <c r="AV121" s="78"/>
      <c r="AW121" s="79"/>
    </row>
    <row r="122" spans="2:49" s="7" customFormat="1" x14ac:dyDescent="0.2">
      <c r="B122" s="43"/>
      <c r="C122" s="4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4"/>
      <c r="X122" s="5"/>
      <c r="Y122" s="5"/>
      <c r="Z122" s="4"/>
      <c r="AA122" s="4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S122" s="78"/>
      <c r="AT122" s="78"/>
      <c r="AU122" s="78"/>
      <c r="AV122" s="78"/>
      <c r="AW122" s="79"/>
    </row>
    <row r="123" spans="2:49" s="7" customFormat="1" x14ac:dyDescent="0.2">
      <c r="B123" s="43"/>
      <c r="C123" s="4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4"/>
      <c r="X123" s="5"/>
      <c r="Y123" s="5"/>
      <c r="Z123" s="4"/>
      <c r="AA123" s="4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S123" s="78"/>
      <c r="AT123" s="78"/>
      <c r="AU123" s="78"/>
      <c r="AV123" s="78"/>
      <c r="AW123" s="79"/>
    </row>
    <row r="124" spans="2:49" s="7" customFormat="1" x14ac:dyDescent="0.2">
      <c r="B124" s="43"/>
      <c r="C124" s="4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4"/>
      <c r="X124" s="5"/>
      <c r="Y124" s="5"/>
      <c r="Z124" s="4"/>
      <c r="AA124" s="4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S124" s="78"/>
      <c r="AT124" s="78"/>
      <c r="AU124" s="78"/>
      <c r="AV124" s="78"/>
      <c r="AW124" s="79"/>
    </row>
    <row r="125" spans="2:49" s="7" customFormat="1" x14ac:dyDescent="0.2">
      <c r="B125" s="43"/>
      <c r="C125" s="4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4"/>
      <c r="X125" s="5"/>
      <c r="Y125" s="5"/>
      <c r="Z125" s="4"/>
      <c r="AA125" s="4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S125" s="78"/>
      <c r="AT125" s="78"/>
      <c r="AU125" s="78"/>
      <c r="AV125" s="78"/>
      <c r="AW125" s="79"/>
    </row>
    <row r="126" spans="2:49" s="7" customFormat="1" x14ac:dyDescent="0.2">
      <c r="B126" s="43"/>
      <c r="C126" s="4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4"/>
      <c r="X126" s="5"/>
      <c r="Y126" s="5"/>
      <c r="Z126" s="4"/>
      <c r="AA126" s="4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S126" s="78"/>
      <c r="AT126" s="78"/>
      <c r="AU126" s="78"/>
      <c r="AV126" s="78"/>
      <c r="AW126" s="79"/>
    </row>
    <row r="127" spans="2:49" s="7" customFormat="1" x14ac:dyDescent="0.2">
      <c r="B127" s="43"/>
      <c r="C127" s="4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4"/>
      <c r="X127" s="5"/>
      <c r="Y127" s="5"/>
      <c r="Z127" s="4"/>
      <c r="AA127" s="4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S127" s="78"/>
      <c r="AT127" s="78"/>
      <c r="AU127" s="78"/>
      <c r="AV127" s="78"/>
      <c r="AW127" s="79"/>
    </row>
    <row r="128" spans="2:49" s="7" customFormat="1" x14ac:dyDescent="0.2">
      <c r="B128" s="43"/>
      <c r="C128" s="4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4"/>
      <c r="X128" s="5"/>
      <c r="Y128" s="5"/>
      <c r="Z128" s="4"/>
      <c r="AA128" s="4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S128" s="78"/>
      <c r="AT128" s="78"/>
      <c r="AU128" s="78"/>
      <c r="AV128" s="78"/>
      <c r="AW128" s="79"/>
    </row>
    <row r="129" spans="2:49" s="7" customFormat="1" x14ac:dyDescent="0.2">
      <c r="B129" s="43"/>
      <c r="C129" s="4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4"/>
      <c r="X129" s="5"/>
      <c r="Y129" s="5"/>
      <c r="Z129" s="4"/>
      <c r="AA129" s="4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S129" s="78"/>
      <c r="AT129" s="78"/>
      <c r="AU129" s="78"/>
      <c r="AV129" s="78"/>
      <c r="AW129" s="79"/>
    </row>
    <row r="130" spans="2:49" s="7" customFormat="1" x14ac:dyDescent="0.2">
      <c r="B130" s="43"/>
      <c r="C130" s="4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4"/>
      <c r="X130" s="5"/>
      <c r="Y130" s="5"/>
      <c r="Z130" s="4"/>
      <c r="AA130" s="4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S130" s="78"/>
      <c r="AT130" s="78"/>
      <c r="AU130" s="78"/>
      <c r="AV130" s="78"/>
      <c r="AW130" s="79"/>
    </row>
    <row r="131" spans="2:49" s="7" customFormat="1" x14ac:dyDescent="0.2">
      <c r="B131" s="43"/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4"/>
      <c r="X131" s="5"/>
      <c r="Y131" s="5"/>
      <c r="Z131" s="4"/>
      <c r="AA131" s="4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S131" s="78"/>
      <c r="AT131" s="78"/>
      <c r="AU131" s="78"/>
      <c r="AV131" s="78"/>
      <c r="AW131" s="79"/>
    </row>
    <row r="132" spans="2:49" s="7" customFormat="1" x14ac:dyDescent="0.2">
      <c r="B132" s="43"/>
      <c r="C132" s="4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4"/>
      <c r="X132" s="5"/>
      <c r="Y132" s="5"/>
      <c r="Z132" s="4"/>
      <c r="AA132" s="4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S132" s="78"/>
      <c r="AT132" s="78"/>
      <c r="AU132" s="78"/>
      <c r="AV132" s="78"/>
      <c r="AW132" s="79"/>
    </row>
    <row r="133" spans="2:49" s="7" customFormat="1" x14ac:dyDescent="0.2">
      <c r="B133" s="43"/>
      <c r="C133" s="4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4"/>
      <c r="X133" s="5"/>
      <c r="Y133" s="5"/>
      <c r="Z133" s="4"/>
      <c r="AA133" s="4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S133" s="78"/>
      <c r="AT133" s="78"/>
      <c r="AU133" s="78"/>
      <c r="AV133" s="78"/>
      <c r="AW133" s="79"/>
    </row>
    <row r="134" spans="2:49" s="7" customFormat="1" x14ac:dyDescent="0.2">
      <c r="B134" s="43"/>
      <c r="C134" s="4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4"/>
      <c r="X134" s="5"/>
      <c r="Y134" s="5"/>
      <c r="Z134" s="4"/>
      <c r="AA134" s="4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S134" s="78"/>
      <c r="AT134" s="78"/>
      <c r="AU134" s="78"/>
      <c r="AV134" s="78"/>
      <c r="AW134" s="64"/>
    </row>
    <row r="135" spans="2:49" s="7" customFormat="1" x14ac:dyDescent="0.2">
      <c r="B135" s="43"/>
      <c r="C135" s="4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4"/>
      <c r="X135" s="5"/>
      <c r="Y135" s="5"/>
      <c r="Z135" s="4"/>
      <c r="AA135" s="4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S135" s="78"/>
      <c r="AT135" s="78"/>
      <c r="AU135" s="78"/>
      <c r="AV135" s="78"/>
      <c r="AW135" s="64"/>
    </row>
    <row r="136" spans="2:49" s="7" customFormat="1" x14ac:dyDescent="0.2">
      <c r="B136" s="43"/>
      <c r="C136" s="4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4"/>
      <c r="X136" s="5"/>
      <c r="Y136" s="5"/>
      <c r="Z136" s="4"/>
      <c r="AA136" s="4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S136" s="78"/>
      <c r="AT136" s="78"/>
      <c r="AU136" s="78"/>
      <c r="AV136" s="78"/>
      <c r="AW136" s="64"/>
    </row>
    <row r="137" spans="2:49" s="7" customFormat="1" x14ac:dyDescent="0.2">
      <c r="B137" s="43"/>
      <c r="C137" s="4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4"/>
      <c r="X137" s="5"/>
      <c r="Y137" s="5"/>
      <c r="Z137" s="4"/>
      <c r="AA137" s="4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S137" s="78"/>
      <c r="AT137" s="78"/>
      <c r="AU137" s="78"/>
      <c r="AV137" s="78"/>
      <c r="AW137" s="64"/>
    </row>
    <row r="138" spans="2:49" s="7" customFormat="1" x14ac:dyDescent="0.2">
      <c r="B138" s="43"/>
      <c r="C138" s="4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4"/>
      <c r="X138" s="5"/>
      <c r="Y138" s="5"/>
      <c r="Z138" s="4"/>
      <c r="AA138" s="4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S138" s="78"/>
      <c r="AT138" s="78"/>
      <c r="AU138" s="78"/>
      <c r="AV138" s="78"/>
      <c r="AW138" s="64"/>
    </row>
    <row r="139" spans="2:49" s="7" customFormat="1" x14ac:dyDescent="0.2">
      <c r="B139" s="43"/>
      <c r="C139" s="4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4"/>
      <c r="X139" s="5"/>
      <c r="Y139" s="5"/>
      <c r="Z139" s="4"/>
      <c r="AA139" s="4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S139" s="78"/>
      <c r="AT139" s="78"/>
      <c r="AU139" s="78"/>
      <c r="AV139" s="78"/>
      <c r="AW139" s="64"/>
    </row>
    <row r="140" spans="2:49" s="7" customFormat="1" x14ac:dyDescent="0.2">
      <c r="B140" s="43"/>
      <c r="C140" s="4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4"/>
      <c r="X140" s="5"/>
      <c r="Y140" s="5"/>
      <c r="Z140" s="4"/>
      <c r="AA140" s="4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S140" s="78"/>
      <c r="AT140" s="78"/>
      <c r="AU140" s="78"/>
      <c r="AV140" s="78"/>
      <c r="AW140" s="64"/>
    </row>
    <row r="141" spans="2:49" s="7" customFormat="1" x14ac:dyDescent="0.2">
      <c r="B141" s="43"/>
      <c r="C141" s="4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4"/>
      <c r="X141" s="5"/>
      <c r="Y141" s="5"/>
      <c r="Z141" s="4"/>
      <c r="AA141" s="4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S141" s="78"/>
      <c r="AT141" s="78"/>
      <c r="AU141" s="78"/>
      <c r="AV141" s="78"/>
      <c r="AW141" s="64"/>
    </row>
    <row r="142" spans="2:49" s="7" customFormat="1" x14ac:dyDescent="0.2">
      <c r="B142" s="43"/>
      <c r="C142" s="4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4"/>
      <c r="X142" s="5"/>
      <c r="Y142" s="5"/>
      <c r="Z142" s="4"/>
      <c r="AA142" s="4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S142" s="78"/>
      <c r="AT142" s="78"/>
      <c r="AU142" s="78"/>
      <c r="AV142" s="78"/>
      <c r="AW142" s="64"/>
    </row>
    <row r="143" spans="2:49" s="7" customFormat="1" x14ac:dyDescent="0.2">
      <c r="B143" s="43"/>
      <c r="C143" s="4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4"/>
      <c r="X143" s="5"/>
      <c r="Y143" s="5"/>
      <c r="Z143" s="4"/>
      <c r="AA143" s="4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S143" s="78"/>
      <c r="AT143" s="78"/>
      <c r="AU143" s="78"/>
      <c r="AV143" s="78"/>
      <c r="AW143" s="64"/>
    </row>
    <row r="144" spans="2:49" s="7" customFormat="1" x14ac:dyDescent="0.2">
      <c r="B144" s="43"/>
      <c r="C144" s="4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4"/>
      <c r="X144" s="5"/>
      <c r="Y144" s="5"/>
      <c r="Z144" s="4"/>
      <c r="AA144" s="4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S144" s="78"/>
      <c r="AT144" s="78"/>
      <c r="AU144" s="78"/>
      <c r="AV144" s="78"/>
      <c r="AW144" s="64"/>
    </row>
    <row r="145" spans="2:49" s="7" customFormat="1" x14ac:dyDescent="0.2">
      <c r="B145" s="43"/>
      <c r="C145" s="4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4"/>
      <c r="X145" s="5"/>
      <c r="Y145" s="5"/>
      <c r="Z145" s="4"/>
      <c r="AA145" s="4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S145" s="78"/>
      <c r="AT145" s="78"/>
      <c r="AU145" s="78"/>
      <c r="AV145" s="78"/>
      <c r="AW145" s="64"/>
    </row>
    <row r="146" spans="2:49" s="7" customFormat="1" x14ac:dyDescent="0.2">
      <c r="B146" s="43"/>
      <c r="C146" s="4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4"/>
      <c r="X146" s="5"/>
      <c r="Y146" s="5"/>
      <c r="Z146" s="4"/>
      <c r="AA146" s="4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S146" s="78"/>
      <c r="AT146" s="78"/>
      <c r="AU146" s="78"/>
      <c r="AV146" s="78"/>
      <c r="AW146" s="64"/>
    </row>
    <row r="147" spans="2:49" s="7" customFormat="1" x14ac:dyDescent="0.2">
      <c r="B147" s="43"/>
      <c r="C147" s="4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4"/>
      <c r="X147" s="5"/>
      <c r="Y147" s="5"/>
      <c r="Z147" s="4"/>
      <c r="AA147" s="4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S147" s="78"/>
      <c r="AT147" s="78"/>
      <c r="AU147" s="78"/>
      <c r="AV147" s="78"/>
      <c r="AW147" s="64"/>
    </row>
    <row r="148" spans="2:49" s="7" customFormat="1" x14ac:dyDescent="0.2">
      <c r="B148" s="43"/>
      <c r="C148" s="4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4"/>
      <c r="X148" s="5"/>
      <c r="Y148" s="5"/>
      <c r="Z148" s="4"/>
      <c r="AA148" s="4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S148" s="78"/>
      <c r="AT148" s="78"/>
      <c r="AU148" s="78"/>
      <c r="AV148" s="78"/>
      <c r="AW148" s="64"/>
    </row>
    <row r="149" spans="2:49" s="7" customFormat="1" x14ac:dyDescent="0.2">
      <c r="B149" s="43"/>
      <c r="C149" s="4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4"/>
      <c r="X149" s="5"/>
      <c r="Y149" s="5"/>
      <c r="Z149" s="4"/>
      <c r="AA149" s="4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S149" s="78"/>
      <c r="AT149" s="78"/>
      <c r="AU149" s="78"/>
      <c r="AV149" s="78"/>
      <c r="AW149" s="64"/>
    </row>
    <row r="150" spans="2:49" s="7" customFormat="1" x14ac:dyDescent="0.2">
      <c r="B150" s="43"/>
      <c r="C150" s="4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4"/>
      <c r="X150" s="5"/>
      <c r="Y150" s="5"/>
      <c r="Z150" s="4"/>
      <c r="AA150" s="4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S150" s="78"/>
      <c r="AT150" s="78"/>
      <c r="AU150" s="78"/>
      <c r="AV150" s="78"/>
      <c r="AW150" s="64"/>
    </row>
    <row r="151" spans="2:49" s="7" customFormat="1" x14ac:dyDescent="0.2">
      <c r="B151" s="43"/>
      <c r="C151" s="4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4"/>
      <c r="X151" s="5"/>
      <c r="Y151" s="5"/>
      <c r="Z151" s="4"/>
      <c r="AA151" s="4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S151" s="78"/>
      <c r="AT151" s="78"/>
      <c r="AU151" s="78"/>
      <c r="AV151" s="78"/>
      <c r="AW151" s="64"/>
    </row>
    <row r="152" spans="2:49" s="7" customFormat="1" x14ac:dyDescent="0.2">
      <c r="B152" s="43"/>
      <c r="C152" s="4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4"/>
      <c r="X152" s="5"/>
      <c r="Y152" s="5"/>
      <c r="Z152" s="4"/>
      <c r="AA152" s="4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S152" s="78"/>
      <c r="AT152" s="78"/>
      <c r="AU152" s="78"/>
      <c r="AV152" s="78"/>
      <c r="AW152" s="64"/>
    </row>
    <row r="153" spans="2:49" s="7" customFormat="1" x14ac:dyDescent="0.2">
      <c r="B153" s="43"/>
      <c r="C153" s="4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4"/>
      <c r="X153" s="5"/>
      <c r="Y153" s="5"/>
      <c r="Z153" s="4"/>
      <c r="AA153" s="4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S153" s="78"/>
      <c r="AT153" s="78"/>
      <c r="AU153" s="78"/>
      <c r="AV153" s="78"/>
      <c r="AW153" s="64"/>
    </row>
    <row r="154" spans="2:49" s="7" customFormat="1" x14ac:dyDescent="0.2">
      <c r="B154" s="43"/>
      <c r="C154" s="4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"/>
      <c r="X154" s="5"/>
      <c r="Y154" s="5"/>
      <c r="Z154" s="4"/>
      <c r="AA154" s="4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S154" s="78"/>
      <c r="AT154" s="78"/>
      <c r="AU154" s="78"/>
      <c r="AV154" s="78"/>
      <c r="AW154" s="64"/>
    </row>
    <row r="155" spans="2:49" s="7" customFormat="1" x14ac:dyDescent="0.2">
      <c r="B155" s="43"/>
      <c r="C155" s="4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4"/>
      <c r="X155" s="5"/>
      <c r="Y155" s="5"/>
      <c r="Z155" s="4"/>
      <c r="AA155" s="4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S155" s="78"/>
      <c r="AT155" s="78"/>
      <c r="AU155" s="78"/>
      <c r="AV155" s="78"/>
      <c r="AW155" s="64"/>
    </row>
    <row r="156" spans="2:49" s="7" customFormat="1" x14ac:dyDescent="0.2">
      <c r="B156" s="43"/>
      <c r="C156" s="4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4"/>
      <c r="X156" s="5"/>
      <c r="Y156" s="5"/>
      <c r="Z156" s="4"/>
      <c r="AA156" s="4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S156" s="78"/>
      <c r="AT156" s="78"/>
      <c r="AU156" s="78"/>
      <c r="AV156" s="78"/>
      <c r="AW156" s="64"/>
    </row>
    <row r="157" spans="2:49" s="7" customFormat="1" x14ac:dyDescent="0.2">
      <c r="B157" s="43"/>
      <c r="C157" s="4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4"/>
      <c r="X157" s="5"/>
      <c r="Y157" s="5"/>
      <c r="Z157" s="4"/>
      <c r="AA157" s="4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S157" s="78"/>
      <c r="AT157" s="78"/>
      <c r="AU157" s="78"/>
      <c r="AV157" s="78"/>
      <c r="AW157" s="64"/>
    </row>
    <row r="158" spans="2:49" s="7" customFormat="1" x14ac:dyDescent="0.2">
      <c r="B158" s="43"/>
      <c r="C158" s="4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4"/>
      <c r="X158" s="5"/>
      <c r="Y158" s="5"/>
      <c r="Z158" s="4"/>
      <c r="AA158" s="4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S158" s="78"/>
      <c r="AT158" s="78"/>
      <c r="AU158" s="78"/>
      <c r="AV158" s="78"/>
      <c r="AW158" s="64"/>
    </row>
    <row r="159" spans="2:49" s="7" customFormat="1" x14ac:dyDescent="0.2">
      <c r="B159" s="43"/>
      <c r="C159" s="4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4"/>
      <c r="X159" s="5"/>
      <c r="Y159" s="5"/>
      <c r="Z159" s="4"/>
      <c r="AA159" s="4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S159" s="78"/>
      <c r="AT159" s="78"/>
      <c r="AU159" s="78"/>
      <c r="AV159" s="78"/>
      <c r="AW159" s="64"/>
    </row>
    <row r="160" spans="2:49" s="7" customFormat="1" x14ac:dyDescent="0.2">
      <c r="B160" s="43"/>
      <c r="C160" s="4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4"/>
      <c r="X160" s="5"/>
      <c r="Y160" s="5"/>
      <c r="Z160" s="4"/>
      <c r="AA160" s="4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S160" s="78"/>
      <c r="AT160" s="78"/>
      <c r="AU160" s="78"/>
      <c r="AV160" s="78"/>
      <c r="AW160" s="64"/>
    </row>
    <row r="161" spans="2:49" s="7" customFormat="1" x14ac:dyDescent="0.2">
      <c r="B161" s="43"/>
      <c r="C161" s="4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4"/>
      <c r="X161" s="5"/>
      <c r="Y161" s="5"/>
      <c r="Z161" s="4"/>
      <c r="AA161" s="4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S161" s="78"/>
      <c r="AT161" s="78"/>
      <c r="AU161" s="78"/>
      <c r="AV161" s="78"/>
      <c r="AW161" s="64"/>
    </row>
    <row r="162" spans="2:49" s="7" customFormat="1" x14ac:dyDescent="0.2">
      <c r="B162" s="43"/>
      <c r="C162" s="4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4"/>
      <c r="X162" s="5"/>
      <c r="Y162" s="5"/>
      <c r="Z162" s="4"/>
      <c r="AA162" s="4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S162" s="78"/>
      <c r="AT162" s="78"/>
      <c r="AU162" s="78"/>
      <c r="AV162" s="78"/>
      <c r="AW162" s="64"/>
    </row>
    <row r="163" spans="2:49" s="7" customFormat="1" x14ac:dyDescent="0.2">
      <c r="B163" s="43"/>
      <c r="C163" s="4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4"/>
      <c r="X163" s="5"/>
      <c r="Y163" s="5"/>
      <c r="Z163" s="4"/>
      <c r="AA163" s="4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S163" s="78"/>
      <c r="AT163" s="78"/>
      <c r="AU163" s="78"/>
      <c r="AV163" s="78"/>
      <c r="AW163" s="64"/>
    </row>
    <row r="164" spans="2:49" s="7" customFormat="1" x14ac:dyDescent="0.2">
      <c r="B164" s="43"/>
      <c r="C164" s="4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4"/>
      <c r="X164" s="5"/>
      <c r="Y164" s="5"/>
      <c r="Z164" s="4"/>
      <c r="AA164" s="4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S164" s="78"/>
      <c r="AT164" s="78"/>
      <c r="AU164" s="78"/>
      <c r="AV164" s="78"/>
      <c r="AW164" s="64"/>
    </row>
    <row r="165" spans="2:49" s="7" customFormat="1" x14ac:dyDescent="0.2">
      <c r="B165" s="43"/>
      <c r="C165" s="4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4"/>
      <c r="X165" s="5"/>
      <c r="Y165" s="5"/>
      <c r="Z165" s="4"/>
      <c r="AA165" s="4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S165" s="78"/>
      <c r="AT165" s="78"/>
      <c r="AU165" s="78"/>
      <c r="AV165" s="78"/>
      <c r="AW165" s="64"/>
    </row>
    <row r="166" spans="2:49" s="7" customFormat="1" x14ac:dyDescent="0.2">
      <c r="B166" s="43"/>
      <c r="C166" s="4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4"/>
      <c r="X166" s="5"/>
      <c r="Y166" s="5"/>
      <c r="Z166" s="4"/>
      <c r="AA166" s="4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S166" s="78"/>
      <c r="AT166" s="78"/>
      <c r="AU166" s="78"/>
      <c r="AV166" s="78"/>
      <c r="AW166" s="64"/>
    </row>
    <row r="167" spans="2:49" s="7" customFormat="1" x14ac:dyDescent="0.2">
      <c r="B167" s="43"/>
      <c r="C167" s="4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4"/>
      <c r="X167" s="5"/>
      <c r="Y167" s="5"/>
      <c r="Z167" s="4"/>
      <c r="AA167" s="4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S167" s="78"/>
      <c r="AT167" s="78"/>
      <c r="AU167" s="78"/>
      <c r="AV167" s="78"/>
      <c r="AW167" s="64"/>
    </row>
    <row r="168" spans="2:49" s="7" customFormat="1" x14ac:dyDescent="0.2">
      <c r="B168" s="43"/>
      <c r="C168" s="4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4"/>
      <c r="X168" s="5"/>
      <c r="Y168" s="5"/>
      <c r="Z168" s="4"/>
      <c r="AA168" s="4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S168" s="78"/>
      <c r="AT168" s="78"/>
      <c r="AU168" s="78"/>
      <c r="AV168" s="78"/>
      <c r="AW168" s="64"/>
    </row>
    <row r="169" spans="2:49" s="7" customFormat="1" x14ac:dyDescent="0.2">
      <c r="B169" s="43"/>
      <c r="C169" s="4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4"/>
      <c r="X169" s="5"/>
      <c r="Y169" s="5"/>
      <c r="Z169" s="4"/>
      <c r="AA169" s="4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S169" s="78"/>
      <c r="AT169" s="78"/>
      <c r="AU169" s="78"/>
      <c r="AV169" s="78"/>
      <c r="AW169" s="64"/>
    </row>
    <row r="170" spans="2:49" s="7" customFormat="1" x14ac:dyDescent="0.2">
      <c r="B170" s="43"/>
      <c r="C170" s="4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4"/>
      <c r="X170" s="5"/>
      <c r="Y170" s="5"/>
      <c r="Z170" s="4"/>
      <c r="AA170" s="4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S170" s="78"/>
      <c r="AT170" s="78"/>
      <c r="AU170" s="78"/>
      <c r="AV170" s="78"/>
      <c r="AW170" s="64"/>
    </row>
    <row r="171" spans="2:49" s="7" customFormat="1" x14ac:dyDescent="0.2">
      <c r="B171" s="43"/>
      <c r="C171" s="4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4"/>
      <c r="X171" s="5"/>
      <c r="Y171" s="5"/>
      <c r="Z171" s="4"/>
      <c r="AA171" s="4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S171" s="78"/>
      <c r="AT171" s="78"/>
      <c r="AU171" s="78"/>
      <c r="AV171" s="78"/>
      <c r="AW171" s="64"/>
    </row>
    <row r="172" spans="2:49" s="7" customFormat="1" x14ac:dyDescent="0.2">
      <c r="B172" s="43"/>
      <c r="C172" s="4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4"/>
      <c r="X172" s="5"/>
      <c r="Y172" s="5"/>
      <c r="Z172" s="4"/>
      <c r="AA172" s="4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S172" s="78"/>
      <c r="AT172" s="78"/>
      <c r="AU172" s="78"/>
      <c r="AV172" s="78"/>
      <c r="AW172" s="64"/>
    </row>
    <row r="173" spans="2:49" s="7" customFormat="1" x14ac:dyDescent="0.2">
      <c r="B173" s="43"/>
      <c r="C173" s="4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4"/>
      <c r="X173" s="5"/>
      <c r="Y173" s="5"/>
      <c r="Z173" s="4"/>
      <c r="AA173" s="4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S173" s="78"/>
      <c r="AT173" s="78"/>
      <c r="AU173" s="78"/>
      <c r="AV173" s="78"/>
      <c r="AW173" s="64"/>
    </row>
    <row r="174" spans="2:49" s="7" customFormat="1" x14ac:dyDescent="0.2">
      <c r="B174" s="43"/>
      <c r="C174" s="4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4"/>
      <c r="X174" s="5"/>
      <c r="Y174" s="5"/>
      <c r="Z174" s="4"/>
      <c r="AA174" s="4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S174" s="78"/>
      <c r="AT174" s="78"/>
      <c r="AU174" s="78"/>
      <c r="AV174" s="78"/>
      <c r="AW174" s="64"/>
    </row>
    <row r="175" spans="2:49" s="7" customFormat="1" x14ac:dyDescent="0.2">
      <c r="B175" s="43"/>
      <c r="C175" s="4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4"/>
      <c r="X175" s="5"/>
      <c r="Y175" s="5"/>
      <c r="Z175" s="4"/>
      <c r="AA175" s="4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S175" s="78"/>
      <c r="AT175" s="78"/>
      <c r="AU175" s="78"/>
      <c r="AV175" s="78"/>
      <c r="AW175" s="64"/>
    </row>
    <row r="176" spans="2:49" s="7" customFormat="1" x14ac:dyDescent="0.2">
      <c r="B176" s="43"/>
      <c r="C176" s="4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4"/>
      <c r="X176" s="5"/>
      <c r="Y176" s="5"/>
      <c r="Z176" s="4"/>
      <c r="AA176" s="4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S176" s="78"/>
      <c r="AT176" s="78"/>
      <c r="AU176" s="78"/>
      <c r="AV176" s="78"/>
      <c r="AW176" s="64"/>
    </row>
    <row r="177" spans="2:49" s="7" customFormat="1" x14ac:dyDescent="0.2">
      <c r="B177" s="43"/>
      <c r="C177" s="4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4"/>
      <c r="X177" s="5"/>
      <c r="Y177" s="5"/>
      <c r="Z177" s="4"/>
      <c r="AA177" s="4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S177" s="78"/>
      <c r="AT177" s="78"/>
      <c r="AU177" s="78"/>
      <c r="AV177" s="78"/>
      <c r="AW177" s="64"/>
    </row>
    <row r="178" spans="2:49" s="7" customFormat="1" x14ac:dyDescent="0.2">
      <c r="B178" s="43"/>
      <c r="C178" s="4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4"/>
      <c r="X178" s="5"/>
      <c r="Y178" s="5"/>
      <c r="Z178" s="4"/>
      <c r="AA178" s="4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S178" s="78"/>
      <c r="AT178" s="78"/>
      <c r="AU178" s="78"/>
      <c r="AV178" s="78"/>
      <c r="AW178" s="64"/>
    </row>
    <row r="179" spans="2:49" s="7" customFormat="1" x14ac:dyDescent="0.2">
      <c r="B179" s="43"/>
      <c r="C179" s="4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4"/>
      <c r="X179" s="5"/>
      <c r="Y179" s="5"/>
      <c r="Z179" s="4"/>
      <c r="AA179" s="4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S179" s="78"/>
      <c r="AT179" s="78"/>
      <c r="AU179" s="78"/>
      <c r="AV179" s="78"/>
      <c r="AW179" s="64"/>
    </row>
    <row r="180" spans="2:49" s="7" customFormat="1" x14ac:dyDescent="0.2">
      <c r="B180" s="43"/>
      <c r="C180" s="4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4"/>
      <c r="X180" s="5"/>
      <c r="Y180" s="5"/>
      <c r="Z180" s="4"/>
      <c r="AA180" s="4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S180" s="78"/>
      <c r="AT180" s="78"/>
      <c r="AU180" s="78"/>
      <c r="AV180" s="78"/>
      <c r="AW180" s="64"/>
    </row>
    <row r="181" spans="2:49" s="7" customFormat="1" x14ac:dyDescent="0.2">
      <c r="B181" s="43"/>
      <c r="C181" s="4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4"/>
      <c r="X181" s="5"/>
      <c r="Y181" s="5"/>
      <c r="Z181" s="4"/>
      <c r="AA181" s="4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S181" s="78"/>
      <c r="AT181" s="78"/>
      <c r="AU181" s="78"/>
      <c r="AV181" s="78"/>
      <c r="AW181" s="64"/>
    </row>
    <row r="182" spans="2:49" s="7" customFormat="1" x14ac:dyDescent="0.2">
      <c r="B182" s="43"/>
      <c r="C182" s="4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4"/>
      <c r="X182" s="5"/>
      <c r="Y182" s="5"/>
      <c r="Z182" s="4"/>
      <c r="AA182" s="4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S182" s="78"/>
      <c r="AT182" s="78"/>
      <c r="AU182" s="78"/>
      <c r="AV182" s="78"/>
      <c r="AW182" s="64"/>
    </row>
    <row r="183" spans="2:49" s="7" customFormat="1" x14ac:dyDescent="0.2">
      <c r="B183" s="43"/>
      <c r="C183" s="4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4"/>
      <c r="X183" s="5"/>
      <c r="Y183" s="5"/>
      <c r="Z183" s="4"/>
      <c r="AA183" s="4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S183" s="78"/>
      <c r="AT183" s="78"/>
      <c r="AU183" s="78"/>
      <c r="AV183" s="78"/>
      <c r="AW183" s="64"/>
    </row>
    <row r="184" spans="2:49" s="7" customFormat="1" x14ac:dyDescent="0.2">
      <c r="B184" s="43"/>
      <c r="C184" s="4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4"/>
      <c r="X184" s="5"/>
      <c r="Y184" s="5"/>
      <c r="Z184" s="4"/>
      <c r="AA184" s="4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S184" s="78"/>
      <c r="AT184" s="78"/>
      <c r="AU184" s="78"/>
      <c r="AV184" s="78"/>
      <c r="AW184" s="64"/>
    </row>
    <row r="185" spans="2:49" s="7" customFormat="1" x14ac:dyDescent="0.2">
      <c r="B185" s="43"/>
      <c r="C185" s="4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4"/>
      <c r="X185" s="5"/>
      <c r="Y185" s="5"/>
      <c r="Z185" s="4"/>
      <c r="AA185" s="4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S185" s="78"/>
      <c r="AT185" s="78"/>
      <c r="AU185" s="78"/>
      <c r="AV185" s="78"/>
      <c r="AW185" s="64"/>
    </row>
    <row r="186" spans="2:49" s="7" customFormat="1" x14ac:dyDescent="0.2">
      <c r="B186" s="43"/>
      <c r="C186" s="4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4"/>
      <c r="X186" s="5"/>
      <c r="Y186" s="5"/>
      <c r="Z186" s="4"/>
      <c r="AA186" s="4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S186" s="78"/>
      <c r="AT186" s="78"/>
      <c r="AU186" s="78"/>
      <c r="AV186" s="78"/>
      <c r="AW186" s="64"/>
    </row>
    <row r="187" spans="2:49" s="7" customFormat="1" x14ac:dyDescent="0.2">
      <c r="B187" s="43"/>
      <c r="C187" s="4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4"/>
      <c r="X187" s="5"/>
      <c r="Y187" s="5"/>
      <c r="Z187" s="4"/>
      <c r="AA187" s="4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S187" s="78"/>
      <c r="AT187" s="78"/>
      <c r="AU187" s="78"/>
      <c r="AV187" s="78"/>
      <c r="AW187" s="64"/>
    </row>
    <row r="188" spans="2:49" s="7" customFormat="1" x14ac:dyDescent="0.2">
      <c r="B188" s="43"/>
      <c r="C188" s="4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4"/>
      <c r="X188" s="5"/>
      <c r="Y188" s="5"/>
      <c r="Z188" s="4"/>
      <c r="AA188" s="4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S188" s="78"/>
      <c r="AT188" s="78"/>
      <c r="AU188" s="78"/>
      <c r="AV188" s="78"/>
      <c r="AW188" s="64"/>
    </row>
    <row r="189" spans="2:49" s="7" customFormat="1" x14ac:dyDescent="0.2">
      <c r="B189" s="43"/>
      <c r="C189" s="4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4"/>
      <c r="X189" s="5"/>
      <c r="Y189" s="5"/>
      <c r="Z189" s="4"/>
      <c r="AA189" s="4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S189" s="78"/>
      <c r="AT189" s="78"/>
      <c r="AU189" s="78"/>
      <c r="AV189" s="78"/>
      <c r="AW189" s="64"/>
    </row>
    <row r="190" spans="2:49" s="7" customFormat="1" x14ac:dyDescent="0.2">
      <c r="B190" s="43"/>
      <c r="C190" s="4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4"/>
      <c r="X190" s="5"/>
      <c r="Y190" s="5"/>
      <c r="Z190" s="4"/>
      <c r="AA190" s="4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S190" s="78"/>
      <c r="AT190" s="78"/>
      <c r="AU190" s="78"/>
      <c r="AV190" s="78"/>
      <c r="AW190" s="64"/>
    </row>
    <row r="191" spans="2:49" s="7" customFormat="1" x14ac:dyDescent="0.2">
      <c r="B191" s="43"/>
      <c r="C191" s="4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4"/>
      <c r="X191" s="5"/>
      <c r="Y191" s="5"/>
      <c r="Z191" s="4"/>
      <c r="AA191" s="4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S191" s="78"/>
      <c r="AT191" s="78"/>
      <c r="AU191" s="78"/>
      <c r="AV191" s="78"/>
      <c r="AW191" s="64"/>
    </row>
    <row r="192" spans="2:49" s="7" customFormat="1" x14ac:dyDescent="0.2">
      <c r="B192" s="43"/>
      <c r="C192" s="4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4"/>
      <c r="X192" s="5"/>
      <c r="Y192" s="5"/>
      <c r="Z192" s="4"/>
      <c r="AA192" s="4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S192" s="78"/>
      <c r="AT192" s="78"/>
      <c r="AU192" s="78"/>
      <c r="AV192" s="78"/>
      <c r="AW192" s="64"/>
    </row>
    <row r="193" spans="2:49" s="7" customFormat="1" x14ac:dyDescent="0.2">
      <c r="B193" s="43"/>
      <c r="C193" s="4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4"/>
      <c r="X193" s="5"/>
      <c r="Y193" s="5"/>
      <c r="Z193" s="4"/>
      <c r="AA193" s="4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S193" s="78"/>
      <c r="AT193" s="78"/>
      <c r="AU193" s="78"/>
      <c r="AV193" s="78"/>
      <c r="AW193" s="64"/>
    </row>
    <row r="194" spans="2:49" s="7" customFormat="1" x14ac:dyDescent="0.2">
      <c r="B194" s="43"/>
      <c r="C194" s="4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4"/>
      <c r="X194" s="5"/>
      <c r="Y194" s="5"/>
      <c r="Z194" s="4"/>
      <c r="AA194" s="4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S194" s="78"/>
      <c r="AT194" s="78"/>
      <c r="AU194" s="78"/>
      <c r="AV194" s="78"/>
      <c r="AW194" s="64"/>
    </row>
    <row r="195" spans="2:49" s="7" customFormat="1" x14ac:dyDescent="0.2">
      <c r="B195" s="43"/>
      <c r="C195" s="4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4"/>
      <c r="X195" s="5"/>
      <c r="Y195" s="5"/>
      <c r="Z195" s="4"/>
      <c r="AA195" s="4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S195" s="78"/>
      <c r="AT195" s="78"/>
      <c r="AU195" s="78"/>
      <c r="AV195" s="78"/>
      <c r="AW195" s="64"/>
    </row>
    <row r="196" spans="2:49" s="7" customFormat="1" x14ac:dyDescent="0.2">
      <c r="B196" s="43"/>
      <c r="C196" s="4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4"/>
      <c r="X196" s="5"/>
      <c r="Y196" s="5"/>
      <c r="Z196" s="4"/>
      <c r="AA196" s="4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S196" s="78"/>
      <c r="AT196" s="78"/>
      <c r="AU196" s="78"/>
      <c r="AV196" s="78"/>
      <c r="AW196" s="64"/>
    </row>
    <row r="197" spans="2:49" s="7" customFormat="1" x14ac:dyDescent="0.2">
      <c r="B197" s="43"/>
      <c r="C197" s="4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4"/>
      <c r="X197" s="5"/>
      <c r="Y197" s="5"/>
      <c r="Z197" s="4"/>
      <c r="AA197" s="4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S197" s="78"/>
      <c r="AT197" s="78"/>
      <c r="AU197" s="78"/>
      <c r="AV197" s="78"/>
      <c r="AW197" s="64"/>
    </row>
    <row r="198" spans="2:49" s="7" customFormat="1" x14ac:dyDescent="0.2">
      <c r="B198" s="43"/>
      <c r="C198" s="4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4"/>
      <c r="X198" s="5"/>
      <c r="Y198" s="5"/>
      <c r="Z198" s="4"/>
      <c r="AA198" s="4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S198" s="78"/>
      <c r="AT198" s="78"/>
      <c r="AU198" s="78"/>
      <c r="AV198" s="78"/>
      <c r="AW198" s="64"/>
    </row>
    <row r="199" spans="2:49" s="7" customFormat="1" x14ac:dyDescent="0.2">
      <c r="B199" s="43"/>
      <c r="C199" s="4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4"/>
      <c r="X199" s="5"/>
      <c r="Y199" s="5"/>
      <c r="Z199" s="4"/>
      <c r="AA199" s="4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S199" s="78"/>
      <c r="AT199" s="78"/>
      <c r="AU199" s="78"/>
      <c r="AV199" s="78"/>
      <c r="AW199" s="64"/>
    </row>
    <row r="200" spans="2:49" s="7" customFormat="1" x14ac:dyDescent="0.2">
      <c r="B200" s="43"/>
      <c r="C200" s="4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4"/>
      <c r="X200" s="5"/>
      <c r="Y200" s="5"/>
      <c r="Z200" s="4"/>
      <c r="AA200" s="4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S200" s="78"/>
      <c r="AT200" s="78"/>
      <c r="AU200" s="78"/>
      <c r="AV200" s="78"/>
      <c r="AW200" s="64"/>
    </row>
    <row r="201" spans="2:49" s="7" customFormat="1" x14ac:dyDescent="0.2">
      <c r="B201" s="43"/>
      <c r="C201" s="4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4"/>
      <c r="X201" s="5"/>
      <c r="Y201" s="5"/>
      <c r="Z201" s="4"/>
      <c r="AA201" s="4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S201" s="78"/>
      <c r="AT201" s="78"/>
      <c r="AU201" s="78"/>
      <c r="AV201" s="78"/>
      <c r="AW201" s="64"/>
    </row>
    <row r="202" spans="2:49" s="7" customFormat="1" x14ac:dyDescent="0.2">
      <c r="B202" s="43"/>
      <c r="C202" s="4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4"/>
      <c r="X202" s="5"/>
      <c r="Y202" s="5"/>
      <c r="Z202" s="4"/>
      <c r="AA202" s="4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S202" s="78"/>
      <c r="AT202" s="78"/>
      <c r="AU202" s="78"/>
      <c r="AV202" s="78"/>
      <c r="AW202" s="64"/>
    </row>
    <row r="203" spans="2:49" s="7" customFormat="1" x14ac:dyDescent="0.2">
      <c r="B203" s="43"/>
      <c r="C203" s="4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4"/>
      <c r="X203" s="5"/>
      <c r="Y203" s="5"/>
      <c r="Z203" s="4"/>
      <c r="AA203" s="4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S203" s="78"/>
      <c r="AT203" s="78"/>
      <c r="AU203" s="78"/>
      <c r="AV203" s="78"/>
      <c r="AW203" s="64"/>
    </row>
    <row r="204" spans="2:49" s="7" customFormat="1" x14ac:dyDescent="0.2">
      <c r="B204" s="43"/>
      <c r="C204" s="4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4"/>
      <c r="X204" s="5"/>
      <c r="Y204" s="5"/>
      <c r="Z204" s="4"/>
      <c r="AA204" s="4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S204" s="78"/>
      <c r="AT204" s="78"/>
      <c r="AU204" s="78"/>
      <c r="AV204" s="78"/>
      <c r="AW204" s="64"/>
    </row>
    <row r="205" spans="2:49" s="7" customFormat="1" x14ac:dyDescent="0.2">
      <c r="B205" s="43"/>
      <c r="C205" s="4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4"/>
      <c r="X205" s="5"/>
      <c r="Y205" s="5"/>
      <c r="Z205" s="4"/>
      <c r="AA205" s="4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S205" s="78"/>
      <c r="AT205" s="78"/>
      <c r="AU205" s="78"/>
      <c r="AV205" s="78"/>
      <c r="AW205" s="64"/>
    </row>
    <row r="206" spans="2:49" s="7" customFormat="1" x14ac:dyDescent="0.2">
      <c r="B206" s="43"/>
      <c r="C206" s="4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4"/>
      <c r="X206" s="5"/>
      <c r="Y206" s="5"/>
      <c r="Z206" s="4"/>
      <c r="AA206" s="4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S206" s="78"/>
      <c r="AT206" s="78"/>
      <c r="AU206" s="78"/>
      <c r="AV206" s="78"/>
      <c r="AW206" s="64"/>
    </row>
    <row r="207" spans="2:49" s="7" customFormat="1" x14ac:dyDescent="0.2">
      <c r="B207" s="43"/>
      <c r="C207" s="4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4"/>
      <c r="X207" s="5"/>
      <c r="Y207" s="5"/>
      <c r="Z207" s="4"/>
      <c r="AA207" s="4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S207" s="78"/>
      <c r="AT207" s="78"/>
      <c r="AU207" s="78"/>
      <c r="AV207" s="78"/>
      <c r="AW207" s="64"/>
    </row>
    <row r="208" spans="2:49" s="7" customFormat="1" x14ac:dyDescent="0.2">
      <c r="B208" s="43"/>
      <c r="C208" s="4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4"/>
      <c r="X208" s="5"/>
      <c r="Y208" s="5"/>
      <c r="Z208" s="4"/>
      <c r="AA208" s="4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S208" s="78"/>
      <c r="AT208" s="78"/>
      <c r="AU208" s="78"/>
      <c r="AV208" s="78"/>
      <c r="AW208" s="64"/>
    </row>
    <row r="209" spans="2:49" s="7" customFormat="1" x14ac:dyDescent="0.2">
      <c r="B209" s="43"/>
      <c r="C209" s="4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4"/>
      <c r="X209" s="5"/>
      <c r="Y209" s="5"/>
      <c r="Z209" s="4"/>
      <c r="AA209" s="4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S209" s="78"/>
      <c r="AT209" s="78"/>
      <c r="AU209" s="78"/>
      <c r="AV209" s="78"/>
      <c r="AW209" s="64"/>
    </row>
    <row r="210" spans="2:49" s="7" customFormat="1" x14ac:dyDescent="0.2">
      <c r="B210" s="43"/>
      <c r="C210" s="4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4"/>
      <c r="X210" s="5"/>
      <c r="Y210" s="5"/>
      <c r="Z210" s="4"/>
      <c r="AA210" s="4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S210" s="78"/>
      <c r="AT210" s="78"/>
      <c r="AU210" s="78"/>
      <c r="AV210" s="78"/>
      <c r="AW210" s="64"/>
    </row>
    <row r="211" spans="2:49" s="7" customFormat="1" x14ac:dyDescent="0.2">
      <c r="B211" s="43"/>
      <c r="C211" s="4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4"/>
      <c r="X211" s="5"/>
      <c r="Y211" s="5"/>
      <c r="Z211" s="4"/>
      <c r="AA211" s="4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S211" s="78"/>
      <c r="AT211" s="78"/>
      <c r="AU211" s="78"/>
      <c r="AV211" s="78"/>
      <c r="AW211" s="64"/>
    </row>
    <row r="212" spans="2:49" s="7" customFormat="1" x14ac:dyDescent="0.2">
      <c r="B212" s="43"/>
      <c r="C212" s="4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4"/>
      <c r="X212" s="5"/>
      <c r="Y212" s="5"/>
      <c r="Z212" s="4"/>
      <c r="AA212" s="4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S212" s="78"/>
      <c r="AT212" s="78"/>
      <c r="AU212" s="78"/>
      <c r="AV212" s="78"/>
      <c r="AW212" s="64"/>
    </row>
    <row r="213" spans="2:49" s="7" customFormat="1" x14ac:dyDescent="0.2">
      <c r="B213" s="43"/>
      <c r="C213" s="4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4"/>
      <c r="X213" s="5"/>
      <c r="Y213" s="5"/>
      <c r="Z213" s="4"/>
      <c r="AA213" s="4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S213" s="78"/>
      <c r="AT213" s="78"/>
      <c r="AU213" s="78"/>
      <c r="AV213" s="78"/>
      <c r="AW213" s="64"/>
    </row>
    <row r="214" spans="2:49" s="7" customFormat="1" x14ac:dyDescent="0.2">
      <c r="B214" s="43"/>
      <c r="C214" s="4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4"/>
      <c r="X214" s="5"/>
      <c r="Y214" s="5"/>
      <c r="Z214" s="4"/>
      <c r="AA214" s="4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S214" s="78"/>
      <c r="AT214" s="78"/>
      <c r="AU214" s="78"/>
      <c r="AV214" s="78"/>
      <c r="AW214" s="64"/>
    </row>
    <row r="215" spans="2:49" s="7" customFormat="1" x14ac:dyDescent="0.2">
      <c r="B215" s="43"/>
      <c r="C215" s="4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4"/>
      <c r="X215" s="5"/>
      <c r="Y215" s="5"/>
      <c r="Z215" s="4"/>
      <c r="AA215" s="4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S215" s="78"/>
      <c r="AT215" s="78"/>
      <c r="AU215" s="78"/>
      <c r="AV215" s="78"/>
      <c r="AW215" s="64"/>
    </row>
    <row r="216" spans="2:49" s="7" customFormat="1" x14ac:dyDescent="0.2">
      <c r="B216" s="43"/>
      <c r="C216" s="4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4"/>
      <c r="X216" s="5"/>
      <c r="Y216" s="5"/>
      <c r="Z216" s="4"/>
      <c r="AA216" s="4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S216" s="78"/>
      <c r="AT216" s="78"/>
      <c r="AU216" s="78"/>
      <c r="AV216" s="78"/>
      <c r="AW216" s="64"/>
    </row>
    <row r="217" spans="2:49" s="7" customFormat="1" x14ac:dyDescent="0.2">
      <c r="B217" s="43"/>
      <c r="C217" s="4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4"/>
      <c r="X217" s="5"/>
      <c r="Y217" s="5"/>
      <c r="Z217" s="4"/>
      <c r="AA217" s="4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S217" s="78"/>
      <c r="AT217" s="78"/>
      <c r="AU217" s="78"/>
      <c r="AV217" s="78"/>
      <c r="AW217" s="64"/>
    </row>
    <row r="218" spans="2:49" s="7" customFormat="1" x14ac:dyDescent="0.2">
      <c r="B218" s="43"/>
      <c r="C218" s="4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4"/>
      <c r="X218" s="5"/>
      <c r="Y218" s="5"/>
      <c r="Z218" s="4"/>
      <c r="AA218" s="4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S218" s="78"/>
      <c r="AT218" s="78"/>
      <c r="AU218" s="78"/>
      <c r="AV218" s="78"/>
      <c r="AW218" s="64"/>
    </row>
    <row r="219" spans="2:49" s="7" customFormat="1" x14ac:dyDescent="0.2">
      <c r="B219" s="43"/>
      <c r="C219" s="4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4"/>
      <c r="X219" s="5"/>
      <c r="Y219" s="5"/>
      <c r="Z219" s="4"/>
      <c r="AA219" s="4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S219" s="78"/>
      <c r="AT219" s="78"/>
      <c r="AU219" s="78"/>
      <c r="AV219" s="78"/>
      <c r="AW219" s="64"/>
    </row>
    <row r="220" spans="2:49" s="7" customFormat="1" x14ac:dyDescent="0.2">
      <c r="B220" s="43"/>
      <c r="C220" s="4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4"/>
      <c r="X220" s="5"/>
      <c r="Y220" s="5"/>
      <c r="Z220" s="4"/>
      <c r="AA220" s="4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S220" s="78"/>
      <c r="AT220" s="78"/>
      <c r="AU220" s="78"/>
      <c r="AV220" s="78"/>
      <c r="AW220" s="64"/>
    </row>
    <row r="221" spans="2:49" s="7" customFormat="1" x14ac:dyDescent="0.2">
      <c r="B221" s="43"/>
      <c r="C221" s="4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4"/>
      <c r="X221" s="5"/>
      <c r="Y221" s="5"/>
      <c r="Z221" s="4"/>
      <c r="AA221" s="4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S221" s="78"/>
      <c r="AT221" s="78"/>
      <c r="AU221" s="78"/>
      <c r="AV221" s="78"/>
      <c r="AW221" s="64"/>
    </row>
    <row r="222" spans="2:49" s="7" customFormat="1" x14ac:dyDescent="0.2">
      <c r="B222" s="43"/>
      <c r="C222" s="4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4"/>
      <c r="X222" s="5"/>
      <c r="Y222" s="5"/>
      <c r="Z222" s="4"/>
      <c r="AA222" s="4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S222" s="78"/>
      <c r="AT222" s="78"/>
      <c r="AU222" s="78"/>
      <c r="AV222" s="78"/>
      <c r="AW222" s="64"/>
    </row>
    <row r="223" spans="2:49" s="7" customFormat="1" x14ac:dyDescent="0.2">
      <c r="B223" s="43"/>
      <c r="C223" s="4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4"/>
      <c r="X223" s="5"/>
      <c r="Y223" s="5"/>
      <c r="Z223" s="4"/>
      <c r="AA223" s="4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S223" s="78"/>
      <c r="AT223" s="78"/>
      <c r="AU223" s="78"/>
      <c r="AV223" s="78"/>
      <c r="AW223" s="64"/>
    </row>
    <row r="224" spans="2:49" s="7" customFormat="1" x14ac:dyDescent="0.2">
      <c r="B224" s="43"/>
      <c r="C224" s="4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4"/>
      <c r="X224" s="5"/>
      <c r="Y224" s="5"/>
      <c r="Z224" s="4"/>
      <c r="AA224" s="4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S224" s="78"/>
      <c r="AT224" s="78"/>
      <c r="AU224" s="78"/>
      <c r="AV224" s="78"/>
      <c r="AW224" s="64"/>
    </row>
    <row r="225" spans="2:49" s="7" customFormat="1" x14ac:dyDescent="0.2">
      <c r="B225" s="43"/>
      <c r="C225" s="4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4"/>
      <c r="X225" s="5"/>
      <c r="Y225" s="5"/>
      <c r="Z225" s="4"/>
      <c r="AA225" s="4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S225" s="78"/>
      <c r="AT225" s="78"/>
      <c r="AU225" s="78"/>
      <c r="AV225" s="78"/>
      <c r="AW225" s="64"/>
    </row>
    <row r="226" spans="2:49" s="7" customFormat="1" x14ac:dyDescent="0.2">
      <c r="B226" s="43"/>
      <c r="C226" s="4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4"/>
      <c r="X226" s="5"/>
      <c r="Y226" s="5"/>
      <c r="Z226" s="4"/>
      <c r="AA226" s="4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S226" s="78"/>
      <c r="AT226" s="78"/>
      <c r="AU226" s="78"/>
      <c r="AV226" s="78"/>
      <c r="AW226" s="64"/>
    </row>
    <row r="227" spans="2:49" s="7" customFormat="1" x14ac:dyDescent="0.2">
      <c r="B227" s="43"/>
      <c r="C227" s="4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4"/>
      <c r="X227" s="5"/>
      <c r="Y227" s="5"/>
      <c r="Z227" s="4"/>
      <c r="AA227" s="4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S227" s="78"/>
      <c r="AT227" s="78"/>
      <c r="AU227" s="78"/>
      <c r="AV227" s="78"/>
      <c r="AW227" s="64"/>
    </row>
    <row r="228" spans="2:49" s="7" customFormat="1" x14ac:dyDescent="0.2">
      <c r="B228" s="43"/>
      <c r="C228" s="4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4"/>
      <c r="X228" s="5"/>
      <c r="Y228" s="5"/>
      <c r="Z228" s="4"/>
      <c r="AA228" s="4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S228" s="78"/>
      <c r="AT228" s="78"/>
      <c r="AU228" s="78"/>
      <c r="AV228" s="78"/>
      <c r="AW228" s="64"/>
    </row>
    <row r="229" spans="2:49" s="7" customFormat="1" x14ac:dyDescent="0.2">
      <c r="B229" s="43"/>
      <c r="C229" s="4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4"/>
      <c r="X229" s="5"/>
      <c r="Y229" s="5"/>
      <c r="Z229" s="4"/>
      <c r="AA229" s="4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S229" s="78"/>
      <c r="AT229" s="78"/>
      <c r="AU229" s="78"/>
      <c r="AV229" s="78"/>
      <c r="AW229" s="64"/>
    </row>
    <row r="230" spans="2:49" s="7" customFormat="1" x14ac:dyDescent="0.2">
      <c r="B230" s="43"/>
      <c r="C230" s="4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4"/>
      <c r="X230" s="5"/>
      <c r="Y230" s="5"/>
      <c r="Z230" s="4"/>
      <c r="AA230" s="4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S230" s="78"/>
      <c r="AT230" s="78"/>
      <c r="AU230" s="78"/>
      <c r="AV230" s="78"/>
      <c r="AW230" s="64"/>
    </row>
    <row r="231" spans="2:49" s="7" customFormat="1" x14ac:dyDescent="0.2">
      <c r="B231" s="43"/>
      <c r="C231" s="4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4"/>
      <c r="X231" s="5"/>
      <c r="Y231" s="5"/>
      <c r="Z231" s="4"/>
      <c r="AA231" s="4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S231" s="78"/>
      <c r="AT231" s="78"/>
      <c r="AU231" s="78"/>
      <c r="AV231" s="78"/>
      <c r="AW231" s="64"/>
    </row>
    <row r="232" spans="2:49" s="7" customFormat="1" x14ac:dyDescent="0.2">
      <c r="B232" s="43"/>
      <c r="C232" s="4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4"/>
      <c r="X232" s="5"/>
      <c r="Y232" s="5"/>
      <c r="Z232" s="4"/>
      <c r="AA232" s="4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S232" s="78"/>
      <c r="AT232" s="78"/>
      <c r="AU232" s="78"/>
      <c r="AV232" s="78"/>
      <c r="AW232" s="64"/>
    </row>
    <row r="233" spans="2:49" s="7" customFormat="1" x14ac:dyDescent="0.2">
      <c r="B233" s="43"/>
      <c r="C233" s="4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4"/>
      <c r="X233" s="5"/>
      <c r="Y233" s="5"/>
      <c r="Z233" s="4"/>
      <c r="AA233" s="4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S233" s="78"/>
      <c r="AT233" s="78"/>
      <c r="AU233" s="78"/>
      <c r="AV233" s="78"/>
      <c r="AW233" s="64"/>
    </row>
    <row r="234" spans="2:49" s="7" customFormat="1" x14ac:dyDescent="0.2">
      <c r="B234" s="43"/>
      <c r="C234" s="4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4"/>
      <c r="X234" s="5"/>
      <c r="Y234" s="5"/>
      <c r="Z234" s="4"/>
      <c r="AA234" s="4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S234" s="78"/>
      <c r="AT234" s="78"/>
      <c r="AU234" s="78"/>
      <c r="AV234" s="78"/>
      <c r="AW234" s="64"/>
    </row>
    <row r="235" spans="2:49" s="7" customFormat="1" x14ac:dyDescent="0.2">
      <c r="B235" s="43"/>
      <c r="C235" s="4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4"/>
      <c r="X235" s="5"/>
      <c r="Y235" s="5"/>
      <c r="Z235" s="4"/>
      <c r="AA235" s="4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S235" s="78"/>
      <c r="AT235" s="78"/>
      <c r="AU235" s="78"/>
      <c r="AV235" s="78"/>
      <c r="AW235" s="64"/>
    </row>
    <row r="236" spans="2:49" s="7" customFormat="1" x14ac:dyDescent="0.2">
      <c r="B236" s="43"/>
      <c r="C236" s="4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4"/>
      <c r="X236" s="5"/>
      <c r="Y236" s="5"/>
      <c r="Z236" s="4"/>
      <c r="AA236" s="4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S236" s="78"/>
      <c r="AT236" s="78"/>
      <c r="AU236" s="78"/>
      <c r="AV236" s="78"/>
      <c r="AW236" s="64"/>
    </row>
    <row r="237" spans="2:49" s="7" customFormat="1" x14ac:dyDescent="0.2">
      <c r="B237" s="43"/>
      <c r="C237" s="4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4"/>
      <c r="X237" s="5"/>
      <c r="Y237" s="5"/>
      <c r="Z237" s="4"/>
      <c r="AA237" s="4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S237" s="78"/>
      <c r="AT237" s="78"/>
      <c r="AU237" s="78"/>
      <c r="AV237" s="78"/>
      <c r="AW237" s="64"/>
    </row>
    <row r="238" spans="2:49" s="7" customFormat="1" x14ac:dyDescent="0.2">
      <c r="B238" s="43"/>
      <c r="C238" s="4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4"/>
      <c r="X238" s="5"/>
      <c r="Y238" s="5"/>
      <c r="Z238" s="4"/>
      <c r="AA238" s="4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S238" s="78"/>
      <c r="AT238" s="78"/>
      <c r="AU238" s="78"/>
      <c r="AV238" s="78"/>
      <c r="AW238" s="64"/>
    </row>
    <row r="239" spans="2:49" s="7" customFormat="1" x14ac:dyDescent="0.2">
      <c r="B239" s="43"/>
      <c r="C239" s="4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4"/>
      <c r="X239" s="5"/>
      <c r="Y239" s="5"/>
      <c r="Z239" s="4"/>
      <c r="AA239" s="4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S239" s="78"/>
      <c r="AT239" s="78"/>
      <c r="AU239" s="78"/>
      <c r="AV239" s="78"/>
      <c r="AW239" s="64"/>
    </row>
    <row r="240" spans="2:49" s="7" customFormat="1" x14ac:dyDescent="0.2">
      <c r="B240" s="43"/>
      <c r="C240" s="4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4"/>
      <c r="X240" s="5"/>
      <c r="Y240" s="5"/>
      <c r="Z240" s="4"/>
      <c r="AA240" s="4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S240" s="78"/>
      <c r="AT240" s="78"/>
      <c r="AU240" s="78"/>
      <c r="AV240" s="78"/>
      <c r="AW240" s="64"/>
    </row>
  </sheetData>
  <mergeCells count="35">
    <mergeCell ref="AU4:AU5"/>
    <mergeCell ref="AV4:AV5"/>
    <mergeCell ref="AW4:AW5"/>
    <mergeCell ref="D3:O3"/>
    <mergeCell ref="J4:L4"/>
    <mergeCell ref="M4:O4"/>
    <mergeCell ref="AK4:AM4"/>
    <mergeCell ref="AN4:AP4"/>
    <mergeCell ref="B4:B5"/>
    <mergeCell ref="C4:C5"/>
    <mergeCell ref="D4:F4"/>
    <mergeCell ref="G4:I4"/>
    <mergeCell ref="AT4:AT5"/>
    <mergeCell ref="A16:A20"/>
    <mergeCell ref="B16:B20"/>
    <mergeCell ref="A21:A25"/>
    <mergeCell ref="B21:B25"/>
    <mergeCell ref="AH4:AJ4"/>
    <mergeCell ref="A11:A15"/>
    <mergeCell ref="B11:B15"/>
    <mergeCell ref="A6:A10"/>
    <mergeCell ref="B6:B10"/>
    <mergeCell ref="Y4:AA4"/>
    <mergeCell ref="AB4:AD4"/>
    <mergeCell ref="AE4:AG4"/>
    <mergeCell ref="P4:R4"/>
    <mergeCell ref="S4:U4"/>
    <mergeCell ref="V4:X4"/>
    <mergeCell ref="A4:A5"/>
    <mergeCell ref="AX21:AX25"/>
    <mergeCell ref="AX4:AX5"/>
    <mergeCell ref="AY4:AY5"/>
    <mergeCell ref="AX6:AX10"/>
    <mergeCell ref="AX11:AX15"/>
    <mergeCell ref="AX16:AX20"/>
  </mergeCells>
  <pageMargins left="0.70866141732283472" right="0.11811023622047245" top="0.74803149606299213" bottom="0.74803149606299213" header="0.31496062992125984" footer="0.31496062992125984"/>
  <pageSetup paperSize="9" scale="76" fitToWidth="0" orientation="landscape" r:id="rId1"/>
  <colBreaks count="2" manualBreakCount="2">
    <brk id="17" max="31" man="1"/>
    <brk id="4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tabSelected="1" view="pageBreakPreview" topLeftCell="C1" zoomScale="60" zoomScaleNormal="100" workbookViewId="0">
      <selection activeCell="BB18" sqref="BB18"/>
    </sheetView>
  </sheetViews>
  <sheetFormatPr defaultRowHeight="15" x14ac:dyDescent="0.25"/>
  <cols>
    <col min="1" max="1" width="4.5703125" customWidth="1"/>
    <col min="2" max="2" width="27.28515625" customWidth="1"/>
    <col min="3" max="3" width="9.28515625" customWidth="1"/>
    <col min="4" max="4" width="10.28515625" customWidth="1"/>
    <col min="5" max="5" width="10" customWidth="1"/>
    <col min="6" max="6" width="7.5703125" customWidth="1"/>
    <col min="7" max="8" width="9.28515625" customWidth="1"/>
    <col min="9" max="9" width="7.7109375" customWidth="1"/>
    <col min="10" max="10" width="9.28515625" customWidth="1"/>
    <col min="11" max="11" width="11.28515625" customWidth="1"/>
    <col min="12" max="12" width="8" customWidth="1"/>
    <col min="13" max="13" width="8.28515625" customWidth="1"/>
    <col min="14" max="14" width="8.5703125" style="118" customWidth="1"/>
    <col min="15" max="15" width="7.28515625" customWidth="1"/>
    <col min="16" max="17" width="9.28515625" style="118" customWidth="1"/>
    <col min="18" max="18" width="6.140625" style="118" customWidth="1"/>
    <col min="19" max="20" width="9.28515625" customWidth="1"/>
    <col min="21" max="21" width="7.28515625" customWidth="1"/>
    <col min="22" max="22" width="10.85546875" customWidth="1"/>
    <col min="23" max="23" width="8.7109375" customWidth="1"/>
    <col min="24" max="24" width="5.7109375" customWidth="1"/>
    <col min="25" max="25" width="9.28515625" customWidth="1"/>
    <col min="26" max="26" width="8.28515625" customWidth="1"/>
    <col min="27" max="27" width="6" customWidth="1"/>
    <col min="28" max="28" width="8.42578125" customWidth="1"/>
    <col min="29" max="29" width="9.28515625" customWidth="1"/>
    <col min="30" max="30" width="5.7109375" customWidth="1"/>
    <col min="31" max="31" width="11.28515625" customWidth="1"/>
    <col min="32" max="32" width="7.28515625" customWidth="1"/>
    <col min="33" max="33" width="5.5703125" customWidth="1"/>
    <col min="34" max="34" width="10.5703125" customWidth="1"/>
    <col min="35" max="35" width="10.42578125" customWidth="1"/>
    <col min="36" max="36" width="5.7109375" customWidth="1"/>
    <col min="37" max="37" width="9.42578125" customWidth="1"/>
    <col min="38" max="38" width="10.28515625" customWidth="1"/>
    <col min="39" max="39" width="8.5703125" customWidth="1"/>
    <col min="40" max="40" width="8.140625" customWidth="1"/>
    <col min="41" max="42" width="4.5703125" customWidth="1"/>
    <col min="43" max="43" width="2.7109375" hidden="1" customWidth="1"/>
    <col min="44" max="44" width="0" hidden="1" customWidth="1"/>
    <col min="45" max="45" width="7.28515625" hidden="1" customWidth="1"/>
    <col min="46" max="46" width="12.7109375" hidden="1" customWidth="1"/>
    <col min="47" max="47" width="13.28515625" hidden="1" customWidth="1"/>
    <col min="48" max="48" width="16.140625" hidden="1" customWidth="1"/>
    <col min="49" max="49" width="17.5703125" hidden="1" customWidth="1"/>
    <col min="50" max="50" width="13" hidden="1" customWidth="1"/>
    <col min="51" max="51" width="12.28515625" hidden="1" customWidth="1"/>
  </cols>
  <sheetData>
    <row r="1" spans="1:51" ht="15.75" x14ac:dyDescent="0.25">
      <c r="A1" s="8"/>
      <c r="B1" s="9"/>
      <c r="C1" s="10"/>
      <c r="D1" s="186" t="s">
        <v>48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1"/>
      <c r="Q1" s="11"/>
      <c r="R1" s="12"/>
      <c r="S1" s="12"/>
      <c r="T1" s="12"/>
      <c r="U1" s="12"/>
      <c r="V1" s="12"/>
      <c r="W1" s="13"/>
      <c r="X1" s="12"/>
      <c r="Y1" s="12"/>
      <c r="Z1" s="13"/>
      <c r="AA1" s="13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8"/>
      <c r="AQ1" s="8"/>
      <c r="AR1" s="8"/>
      <c r="AS1" s="65"/>
      <c r="AT1" s="65" t="s">
        <v>46</v>
      </c>
      <c r="AU1" s="65"/>
      <c r="AV1" s="65"/>
      <c r="AW1" s="64"/>
      <c r="AX1" s="8"/>
      <c r="AY1" s="8"/>
    </row>
    <row r="2" spans="1:51" x14ac:dyDescent="0.25">
      <c r="A2" s="153" t="s">
        <v>0</v>
      </c>
      <c r="B2" s="153" t="s">
        <v>1</v>
      </c>
      <c r="C2" s="155" t="s">
        <v>2</v>
      </c>
      <c r="D2" s="172" t="s">
        <v>45</v>
      </c>
      <c r="E2" s="173"/>
      <c r="F2" s="174"/>
      <c r="G2" s="175" t="s">
        <v>3</v>
      </c>
      <c r="H2" s="176"/>
      <c r="I2" s="177"/>
      <c r="J2" s="175" t="s">
        <v>4</v>
      </c>
      <c r="K2" s="176"/>
      <c r="L2" s="177"/>
      <c r="M2" s="169" t="s">
        <v>5</v>
      </c>
      <c r="N2" s="170"/>
      <c r="O2" s="171"/>
      <c r="P2" s="169" t="s">
        <v>6</v>
      </c>
      <c r="Q2" s="170"/>
      <c r="R2" s="171"/>
      <c r="S2" s="167" t="s">
        <v>7</v>
      </c>
      <c r="T2" s="167"/>
      <c r="U2" s="167"/>
      <c r="V2" s="167" t="s">
        <v>8</v>
      </c>
      <c r="W2" s="167"/>
      <c r="X2" s="167"/>
      <c r="Y2" s="167" t="s">
        <v>9</v>
      </c>
      <c r="Z2" s="167"/>
      <c r="AA2" s="167"/>
      <c r="AB2" s="168" t="s">
        <v>10</v>
      </c>
      <c r="AC2" s="168"/>
      <c r="AD2" s="168"/>
      <c r="AE2" s="168" t="s">
        <v>11</v>
      </c>
      <c r="AF2" s="168"/>
      <c r="AG2" s="168"/>
      <c r="AH2" s="163" t="s">
        <v>12</v>
      </c>
      <c r="AI2" s="163"/>
      <c r="AJ2" s="163"/>
      <c r="AK2" s="167" t="s">
        <v>13</v>
      </c>
      <c r="AL2" s="167"/>
      <c r="AM2" s="167"/>
      <c r="AN2" s="187" t="s">
        <v>14</v>
      </c>
      <c r="AO2" s="187"/>
      <c r="AP2" s="187"/>
      <c r="AQ2" s="14"/>
      <c r="AR2" s="14"/>
      <c r="AS2" s="66"/>
      <c r="AT2" s="178" t="s">
        <v>47</v>
      </c>
      <c r="AU2" s="180" t="s">
        <v>33</v>
      </c>
      <c r="AV2" s="182" t="s">
        <v>34</v>
      </c>
      <c r="AW2" s="184" t="s">
        <v>35</v>
      </c>
      <c r="AX2" s="153" t="s">
        <v>1</v>
      </c>
      <c r="AY2" s="155" t="s">
        <v>2</v>
      </c>
    </row>
    <row r="3" spans="1:51" ht="25.5" x14ac:dyDescent="0.25">
      <c r="A3" s="154"/>
      <c r="B3" s="154"/>
      <c r="C3" s="156"/>
      <c r="D3" s="16" t="s">
        <v>15</v>
      </c>
      <c r="E3" s="115" t="s">
        <v>16</v>
      </c>
      <c r="F3" s="17" t="s">
        <v>17</v>
      </c>
      <c r="G3" s="18" t="s">
        <v>18</v>
      </c>
      <c r="H3" s="116" t="s">
        <v>19</v>
      </c>
      <c r="I3" s="19" t="s">
        <v>17</v>
      </c>
      <c r="J3" s="18" t="s">
        <v>18</v>
      </c>
      <c r="K3" s="117"/>
      <c r="L3" s="19" t="s">
        <v>17</v>
      </c>
      <c r="M3" s="18" t="s">
        <v>18</v>
      </c>
      <c r="N3" s="117" t="s">
        <v>19</v>
      </c>
      <c r="O3" s="19" t="s">
        <v>17</v>
      </c>
      <c r="P3" s="18" t="s">
        <v>18</v>
      </c>
      <c r="Q3" s="149" t="s">
        <v>19</v>
      </c>
      <c r="R3" s="149" t="s">
        <v>17</v>
      </c>
      <c r="S3" s="18" t="s">
        <v>18</v>
      </c>
      <c r="T3" s="115" t="s">
        <v>19</v>
      </c>
      <c r="U3" s="19" t="s">
        <v>17</v>
      </c>
      <c r="V3" s="18" t="s">
        <v>18</v>
      </c>
      <c r="W3" s="115" t="s">
        <v>19</v>
      </c>
      <c r="X3" s="19" t="s">
        <v>17</v>
      </c>
      <c r="Y3" s="18" t="s">
        <v>18</v>
      </c>
      <c r="Z3" s="115" t="s">
        <v>19</v>
      </c>
      <c r="AA3" s="116" t="s">
        <v>17</v>
      </c>
      <c r="AB3" s="18" t="s">
        <v>18</v>
      </c>
      <c r="AC3" s="115" t="s">
        <v>19</v>
      </c>
      <c r="AD3" s="19" t="s">
        <v>17</v>
      </c>
      <c r="AE3" s="18" t="s">
        <v>18</v>
      </c>
      <c r="AF3" s="115" t="s">
        <v>19</v>
      </c>
      <c r="AG3" s="19" t="s">
        <v>17</v>
      </c>
      <c r="AH3" s="18" t="s">
        <v>18</v>
      </c>
      <c r="AI3" s="115" t="s">
        <v>19</v>
      </c>
      <c r="AJ3" s="19" t="s">
        <v>17</v>
      </c>
      <c r="AK3" s="18" t="s">
        <v>18</v>
      </c>
      <c r="AL3" s="115" t="s">
        <v>19</v>
      </c>
      <c r="AM3" s="19" t="s">
        <v>17</v>
      </c>
      <c r="AN3" s="21" t="s">
        <v>18</v>
      </c>
      <c r="AO3" s="115" t="s">
        <v>19</v>
      </c>
      <c r="AP3" s="22" t="s">
        <v>17</v>
      </c>
      <c r="AQ3" s="14"/>
      <c r="AR3" s="14"/>
      <c r="AS3" s="67"/>
      <c r="AT3" s="179"/>
      <c r="AU3" s="181"/>
      <c r="AV3" s="183"/>
      <c r="AW3" s="185"/>
      <c r="AX3" s="154"/>
      <c r="AY3" s="156"/>
    </row>
    <row r="4" spans="1:51" ht="28.5" customHeight="1" x14ac:dyDescent="0.25">
      <c r="A4" s="164"/>
      <c r="B4" s="157" t="s">
        <v>20</v>
      </c>
      <c r="C4" s="24" t="s">
        <v>21</v>
      </c>
      <c r="D4" s="119">
        <f>G4+J4+M4+P4+S4+V4+Y4+AB4+AE4+AH4+AK4+AN4</f>
        <v>380136.63</v>
      </c>
      <c r="E4" s="120">
        <f>H4+K4+N4+Q4+T4+W4+Z4+AC4+AF4+AI4+AL4+AO4</f>
        <v>118806.09</v>
      </c>
      <c r="F4" s="121">
        <f>E4/D4*100</f>
        <v>31.253523239788812</v>
      </c>
      <c r="G4" s="122">
        <f>G9+G14+G19</f>
        <v>30867.199999999997</v>
      </c>
      <c r="H4" s="123">
        <f t="shared" ref="H4:AP7" si="0">H9+H14+H19</f>
        <v>7006.3</v>
      </c>
      <c r="I4" s="122">
        <f t="shared" si="0"/>
        <v>22.931551953811564</v>
      </c>
      <c r="J4" s="122">
        <f t="shared" si="0"/>
        <v>31771.8</v>
      </c>
      <c r="K4" s="123">
        <f t="shared" si="0"/>
        <v>36264.899999999994</v>
      </c>
      <c r="L4" s="122">
        <f t="shared" si="0"/>
        <v>324.47270888978522</v>
      </c>
      <c r="M4" s="122">
        <f t="shared" si="0"/>
        <v>35741.699999999997</v>
      </c>
      <c r="N4" s="124">
        <f t="shared" si="0"/>
        <v>26049.599999999999</v>
      </c>
      <c r="O4" s="122">
        <f t="shared" si="0"/>
        <v>201.115377671602</v>
      </c>
      <c r="P4" s="122">
        <f t="shared" si="0"/>
        <v>34751.1</v>
      </c>
      <c r="Q4" s="124">
        <f t="shared" si="0"/>
        <v>49485.29</v>
      </c>
      <c r="R4" s="124">
        <f t="shared" si="0"/>
        <v>313.27416758503881</v>
      </c>
      <c r="S4" s="122">
        <f t="shared" si="0"/>
        <v>41163</v>
      </c>
      <c r="T4" s="122">
        <f t="shared" si="0"/>
        <v>0</v>
      </c>
      <c r="U4" s="122">
        <f t="shared" si="0"/>
        <v>0</v>
      </c>
      <c r="V4" s="122">
        <f t="shared" si="0"/>
        <v>40845.199999999997</v>
      </c>
      <c r="W4" s="122">
        <f t="shared" si="0"/>
        <v>0</v>
      </c>
      <c r="X4" s="122">
        <f t="shared" si="0"/>
        <v>0</v>
      </c>
      <c r="Y4" s="122">
        <f t="shared" si="0"/>
        <v>35697.22</v>
      </c>
      <c r="Z4" s="122">
        <f t="shared" si="0"/>
        <v>0</v>
      </c>
      <c r="AA4" s="122">
        <f t="shared" si="0"/>
        <v>0</v>
      </c>
      <c r="AB4" s="122">
        <f t="shared" si="0"/>
        <v>31418.100000000002</v>
      </c>
      <c r="AC4" s="122">
        <f t="shared" si="0"/>
        <v>0</v>
      </c>
      <c r="AD4" s="122">
        <f t="shared" si="0"/>
        <v>0</v>
      </c>
      <c r="AE4" s="122">
        <f t="shared" si="0"/>
        <v>32382.009999999995</v>
      </c>
      <c r="AF4" s="122">
        <f t="shared" si="0"/>
        <v>0</v>
      </c>
      <c r="AG4" s="122">
        <f t="shared" si="0"/>
        <v>0</v>
      </c>
      <c r="AH4" s="122">
        <f t="shared" si="0"/>
        <v>31227.65</v>
      </c>
      <c r="AI4" s="122">
        <f t="shared" si="0"/>
        <v>0</v>
      </c>
      <c r="AJ4" s="122">
        <f t="shared" si="0"/>
        <v>0</v>
      </c>
      <c r="AK4" s="122">
        <f t="shared" si="0"/>
        <v>26352.35</v>
      </c>
      <c r="AL4" s="122">
        <f t="shared" si="0"/>
        <v>0</v>
      </c>
      <c r="AM4" s="122">
        <f t="shared" si="0"/>
        <v>0</v>
      </c>
      <c r="AN4" s="122">
        <f t="shared" si="0"/>
        <v>7919.3</v>
      </c>
      <c r="AO4" s="122">
        <f t="shared" si="0"/>
        <v>0</v>
      </c>
      <c r="AP4" s="122">
        <f t="shared" si="0"/>
        <v>0</v>
      </c>
      <c r="AQ4" s="29"/>
      <c r="AR4" s="30"/>
      <c r="AS4" s="68" t="s">
        <v>36</v>
      </c>
      <c r="AT4" s="81">
        <f>AT5+AT6+AT7+AT8</f>
        <v>380136.63000000006</v>
      </c>
      <c r="AU4" s="84">
        <f>AT4-D4</f>
        <v>0</v>
      </c>
      <c r="AV4" s="69">
        <f>AV5+AV6+AV7+AV8</f>
        <v>118806.09</v>
      </c>
      <c r="AW4" s="70">
        <f>AV4-E4</f>
        <v>0</v>
      </c>
      <c r="AX4" s="157" t="s">
        <v>20</v>
      </c>
      <c r="AY4" s="24" t="s">
        <v>21</v>
      </c>
    </row>
    <row r="5" spans="1:51" ht="39" customHeight="1" x14ac:dyDescent="0.25">
      <c r="A5" s="165"/>
      <c r="B5" s="158"/>
      <c r="C5" s="31" t="s">
        <v>22</v>
      </c>
      <c r="D5" s="119">
        <f>G5+J5+M5+P5+S5+V5+Y5+AB5+AE5+AH5+AK5+AN5</f>
        <v>277925.03000000003</v>
      </c>
      <c r="E5" s="120">
        <f t="shared" ref="E5:E23" si="1">H5+K5+N5+Q5+T5+W5+Z5+AC5+AF5+AI5+AL5+AO5</f>
        <v>66937.119999999995</v>
      </c>
      <c r="F5" s="121">
        <f t="shared" ref="F5:F21" si="2">E5/D5*100</f>
        <v>24.084595763109206</v>
      </c>
      <c r="G5" s="122">
        <f>G10+G15+G20</f>
        <v>21690</v>
      </c>
      <c r="H5" s="123">
        <f t="shared" si="0"/>
        <v>7006.3</v>
      </c>
      <c r="I5" s="122">
        <f t="shared" si="0"/>
        <v>0</v>
      </c>
      <c r="J5" s="122">
        <f t="shared" si="0"/>
        <v>22594.600000000002</v>
      </c>
      <c r="K5" s="123">
        <f t="shared" si="0"/>
        <v>35621.199999999997</v>
      </c>
      <c r="L5" s="122">
        <f t="shared" si="0"/>
        <v>208.96717373899119</v>
      </c>
      <c r="M5" s="122">
        <f t="shared" si="0"/>
        <v>27393.8</v>
      </c>
      <c r="N5" s="124">
        <f>N10+N15+N20</f>
        <v>8998.4999999999982</v>
      </c>
      <c r="O5" s="122"/>
      <c r="P5" s="122">
        <f t="shared" si="0"/>
        <v>26136.2</v>
      </c>
      <c r="Q5" s="124">
        <f t="shared" si="0"/>
        <v>15311.119999999999</v>
      </c>
      <c r="R5" s="124">
        <f t="shared" si="0"/>
        <v>241.18801153142431</v>
      </c>
      <c r="S5" s="122">
        <f t="shared" si="0"/>
        <v>32771.300000000003</v>
      </c>
      <c r="T5" s="122">
        <f t="shared" si="0"/>
        <v>0</v>
      </c>
      <c r="U5" s="122">
        <f t="shared" si="0"/>
        <v>0</v>
      </c>
      <c r="V5" s="122">
        <f t="shared" si="0"/>
        <v>28971.599999999999</v>
      </c>
      <c r="W5" s="122">
        <f t="shared" si="0"/>
        <v>0</v>
      </c>
      <c r="X5" s="122">
        <f t="shared" si="0"/>
        <v>0</v>
      </c>
      <c r="Y5" s="122">
        <f t="shared" si="0"/>
        <v>26562.019999999997</v>
      </c>
      <c r="Z5" s="122">
        <f t="shared" si="0"/>
        <v>0</v>
      </c>
      <c r="AA5" s="122">
        <f t="shared" si="0"/>
        <v>0</v>
      </c>
      <c r="AB5" s="122">
        <f t="shared" si="0"/>
        <v>23803</v>
      </c>
      <c r="AC5" s="122">
        <f t="shared" si="0"/>
        <v>0</v>
      </c>
      <c r="AD5" s="122">
        <f t="shared" si="0"/>
        <v>0</v>
      </c>
      <c r="AE5" s="122">
        <f t="shared" si="0"/>
        <v>22425.01</v>
      </c>
      <c r="AF5" s="122">
        <f t="shared" si="0"/>
        <v>0</v>
      </c>
      <c r="AG5" s="122">
        <f t="shared" si="0"/>
        <v>0</v>
      </c>
      <c r="AH5" s="122">
        <f t="shared" si="0"/>
        <v>21288.95</v>
      </c>
      <c r="AI5" s="122">
        <f t="shared" si="0"/>
        <v>0</v>
      </c>
      <c r="AJ5" s="122">
        <f t="shared" si="0"/>
        <v>0</v>
      </c>
      <c r="AK5" s="122">
        <f t="shared" si="0"/>
        <v>16414.05</v>
      </c>
      <c r="AL5" s="122">
        <f t="shared" si="0"/>
        <v>0</v>
      </c>
      <c r="AM5" s="122">
        <f t="shared" si="0"/>
        <v>0</v>
      </c>
      <c r="AN5" s="122">
        <f t="shared" si="0"/>
        <v>7874.5</v>
      </c>
      <c r="AO5" s="122">
        <f t="shared" si="0"/>
        <v>0</v>
      </c>
      <c r="AP5" s="125"/>
      <c r="AQ5" s="35"/>
      <c r="AR5" s="14"/>
      <c r="AS5" s="71" t="s">
        <v>37</v>
      </c>
      <c r="AT5" s="81">
        <f>AT10+AT15+AT20</f>
        <v>277925.03000000003</v>
      </c>
      <c r="AU5" s="84">
        <f t="shared" ref="AU5:AU23" si="3">AT5-D5</f>
        <v>0</v>
      </c>
      <c r="AV5" s="69">
        <f>AV10+AV15+AV20</f>
        <v>66937.119999999995</v>
      </c>
      <c r="AW5" s="70">
        <f t="shared" ref="AW5:AW23" si="4">AV5-E5</f>
        <v>0</v>
      </c>
      <c r="AX5" s="158"/>
      <c r="AY5" s="31" t="s">
        <v>22</v>
      </c>
    </row>
    <row r="6" spans="1:51" ht="26.25" customHeight="1" x14ac:dyDescent="0.25">
      <c r="A6" s="165"/>
      <c r="B6" s="158"/>
      <c r="C6" s="31" t="s">
        <v>23</v>
      </c>
      <c r="D6" s="119">
        <f t="shared" ref="D6:D18" si="5">G6+J6+M6+P6+S6+V6+Y6+AB6+AE6+AH6+AK6+AN6</f>
        <v>102193.90000000001</v>
      </c>
      <c r="E6" s="120">
        <f>H6+K6+N6+Q6+T6+W6+Z6+AC6+AF6+AI6+AL6+AO6</f>
        <v>51868.97</v>
      </c>
      <c r="F6" s="121">
        <f t="shared" si="2"/>
        <v>50.755446264405215</v>
      </c>
      <c r="G6" s="122">
        <f>G11+G16+G21</f>
        <v>9177.1999999999989</v>
      </c>
      <c r="H6" s="123">
        <f>H11+H21</f>
        <v>0</v>
      </c>
      <c r="I6" s="123">
        <f t="shared" ref="I6:I21" si="6">H6/G6*100</f>
        <v>0</v>
      </c>
      <c r="J6" s="122">
        <f>J11+J16+J21</f>
        <v>9177.1999999999989</v>
      </c>
      <c r="K6" s="123">
        <f>K11+K16+K21</f>
        <v>643.70000000000005</v>
      </c>
      <c r="L6" s="123">
        <f t="shared" ref="L6:L21" si="7">K6/J6*100</f>
        <v>7.0141219544087532</v>
      </c>
      <c r="M6" s="126">
        <f>M11+M16+M21</f>
        <v>8347.9</v>
      </c>
      <c r="N6" s="127">
        <f>N11+N16+N21</f>
        <v>17051.099999999999</v>
      </c>
      <c r="O6" s="123">
        <f t="shared" ref="O6:O21" si="8">N6/M6*100</f>
        <v>204.25616023191461</v>
      </c>
      <c r="P6" s="122">
        <f t="shared" si="0"/>
        <v>8614.9</v>
      </c>
      <c r="Q6" s="124">
        <f>Q11+Q16+Q21</f>
        <v>34174.17</v>
      </c>
      <c r="R6" s="124">
        <f t="shared" ref="R6:R21" si="9">Q6/P6*100</f>
        <v>396.68678684604578</v>
      </c>
      <c r="S6" s="128">
        <f t="shared" si="0"/>
        <v>8391.6999999999989</v>
      </c>
      <c r="T6" s="124">
        <f>T11+T16+T21</f>
        <v>0</v>
      </c>
      <c r="U6" s="123">
        <f t="shared" ref="U6:U21" si="10">T6/S6*100</f>
        <v>0</v>
      </c>
      <c r="V6" s="129">
        <f t="shared" si="0"/>
        <v>11873.6</v>
      </c>
      <c r="W6" s="127">
        <f>W11+W16+W21</f>
        <v>0</v>
      </c>
      <c r="X6" s="130">
        <f t="shared" ref="X6:X21" si="11">W6/V6*100</f>
        <v>0</v>
      </c>
      <c r="Y6" s="129">
        <f t="shared" si="0"/>
        <v>9135.2000000000007</v>
      </c>
      <c r="Z6" s="127">
        <f>Z11+Z16+Z21</f>
        <v>0</v>
      </c>
      <c r="AA6" s="130">
        <f t="shared" ref="AA6:AA21" si="12">Z6/Y6*100</f>
        <v>0</v>
      </c>
      <c r="AB6" s="129">
        <f t="shared" si="0"/>
        <v>7615.1</v>
      </c>
      <c r="AC6" s="127">
        <f>AC11+AC16+AC21</f>
        <v>0</v>
      </c>
      <c r="AD6" s="130">
        <f t="shared" ref="AD6:AD21" si="13">AC6/AB6*100</f>
        <v>0</v>
      </c>
      <c r="AE6" s="129">
        <f t="shared" si="0"/>
        <v>9939.3000000000011</v>
      </c>
      <c r="AF6" s="127">
        <f>AF11+AF16+AF21</f>
        <v>0</v>
      </c>
      <c r="AG6" s="130">
        <f t="shared" ref="AG6:AG21" si="14">AF6/AE6*100</f>
        <v>0</v>
      </c>
      <c r="AH6" s="129">
        <f t="shared" si="0"/>
        <v>9938.7000000000007</v>
      </c>
      <c r="AI6" s="127">
        <f>AI11+AI16+AI21</f>
        <v>0</v>
      </c>
      <c r="AJ6" s="130">
        <f t="shared" ref="AJ6:AJ19" si="15">AI6/AH6*100</f>
        <v>0</v>
      </c>
      <c r="AK6" s="129">
        <f t="shared" si="0"/>
        <v>9938.2999999999993</v>
      </c>
      <c r="AL6" s="127"/>
      <c r="AM6" s="130">
        <f t="shared" ref="AM6:AM21" si="16">AL6/AK6*100</f>
        <v>0</v>
      </c>
      <c r="AN6" s="131">
        <f t="shared" si="0"/>
        <v>44.8</v>
      </c>
      <c r="AO6" s="127"/>
      <c r="AP6" s="132"/>
      <c r="AQ6" s="38"/>
      <c r="AR6" s="14"/>
      <c r="AS6" s="71" t="s">
        <v>38</v>
      </c>
      <c r="AT6" s="81">
        <f>AT11+AT16+AT21</f>
        <v>102193.90000000001</v>
      </c>
      <c r="AU6" s="84">
        <f t="shared" si="3"/>
        <v>0</v>
      </c>
      <c r="AV6" s="69">
        <f>AV11+AV16+AV21</f>
        <v>51868.97</v>
      </c>
      <c r="AW6" s="70">
        <f>AV6-E6</f>
        <v>0</v>
      </c>
      <c r="AX6" s="158"/>
      <c r="AY6" s="31" t="s">
        <v>23</v>
      </c>
    </row>
    <row r="7" spans="1:51" ht="26.25" customHeight="1" x14ac:dyDescent="0.25">
      <c r="A7" s="165"/>
      <c r="B7" s="158"/>
      <c r="C7" s="31" t="s">
        <v>24</v>
      </c>
      <c r="D7" s="119">
        <f t="shared" si="5"/>
        <v>17.7</v>
      </c>
      <c r="E7" s="120">
        <f t="shared" si="1"/>
        <v>0</v>
      </c>
      <c r="F7" s="121">
        <v>0</v>
      </c>
      <c r="G7" s="122">
        <f t="shared" ref="G7" si="17">G12+G17+G22</f>
        <v>0</v>
      </c>
      <c r="H7" s="123">
        <f>H12+H17+H22</f>
        <v>0</v>
      </c>
      <c r="I7" s="123">
        <v>0</v>
      </c>
      <c r="J7" s="122">
        <f t="shared" ref="J7" si="18">J12+J17+J22</f>
        <v>0</v>
      </c>
      <c r="K7" s="123">
        <v>0</v>
      </c>
      <c r="L7" s="123">
        <v>0</v>
      </c>
      <c r="M7" s="126">
        <f>M12+M17+M22</f>
        <v>0</v>
      </c>
      <c r="N7" s="127">
        <f>N12+N17+N22</f>
        <v>0</v>
      </c>
      <c r="O7" s="123"/>
      <c r="P7" s="122">
        <f t="shared" si="0"/>
        <v>0</v>
      </c>
      <c r="Q7" s="124">
        <f>Q12+Q16+Q22</f>
        <v>0</v>
      </c>
      <c r="R7" s="124">
        <v>0</v>
      </c>
      <c r="S7" s="122">
        <f t="shared" si="0"/>
        <v>0</v>
      </c>
      <c r="T7" s="124">
        <v>0</v>
      </c>
      <c r="U7" s="123">
        <v>0</v>
      </c>
      <c r="V7" s="126">
        <f t="shared" si="0"/>
        <v>0</v>
      </c>
      <c r="W7" s="127"/>
      <c r="X7" s="130">
        <v>0</v>
      </c>
      <c r="Y7" s="126">
        <v>0</v>
      </c>
      <c r="Z7" s="127"/>
      <c r="AA7" s="130">
        <v>0</v>
      </c>
      <c r="AB7" s="126">
        <v>0</v>
      </c>
      <c r="AC7" s="127"/>
      <c r="AD7" s="130">
        <v>0</v>
      </c>
      <c r="AE7" s="126">
        <f t="shared" si="0"/>
        <v>17.7</v>
      </c>
      <c r="AF7" s="127"/>
      <c r="AG7" s="130">
        <v>0</v>
      </c>
      <c r="AH7" s="126">
        <f t="shared" si="0"/>
        <v>0</v>
      </c>
      <c r="AI7" s="127"/>
      <c r="AJ7" s="130">
        <v>0</v>
      </c>
      <c r="AK7" s="126">
        <f t="shared" si="0"/>
        <v>0</v>
      </c>
      <c r="AL7" s="127"/>
      <c r="AM7" s="130">
        <v>0</v>
      </c>
      <c r="AN7" s="133">
        <f t="shared" si="0"/>
        <v>0</v>
      </c>
      <c r="AO7" s="127"/>
      <c r="AP7" s="132"/>
      <c r="AQ7" s="38"/>
      <c r="AR7" s="14"/>
      <c r="AS7" s="71" t="s">
        <v>39</v>
      </c>
      <c r="AT7" s="81">
        <f>AT12+AT17+AT22</f>
        <v>17.7</v>
      </c>
      <c r="AU7" s="84">
        <f t="shared" si="3"/>
        <v>0</v>
      </c>
      <c r="AV7" s="69">
        <f>AV12+AV17+AV22</f>
        <v>0</v>
      </c>
      <c r="AW7" s="70">
        <f t="shared" si="4"/>
        <v>0</v>
      </c>
      <c r="AX7" s="158"/>
      <c r="AY7" s="31" t="s">
        <v>24</v>
      </c>
    </row>
    <row r="8" spans="1:51" ht="26.25" customHeight="1" x14ac:dyDescent="0.25">
      <c r="A8" s="166"/>
      <c r="B8" s="159"/>
      <c r="C8" s="24" t="s">
        <v>25</v>
      </c>
      <c r="D8" s="119">
        <f t="shared" si="5"/>
        <v>0</v>
      </c>
      <c r="E8" s="120">
        <f t="shared" si="1"/>
        <v>0</v>
      </c>
      <c r="F8" s="121">
        <v>0</v>
      </c>
      <c r="G8" s="134">
        <v>0</v>
      </c>
      <c r="H8" s="121">
        <f>H13+H18+H23</f>
        <v>0</v>
      </c>
      <c r="I8" s="123">
        <v>0</v>
      </c>
      <c r="J8" s="134">
        <v>0</v>
      </c>
      <c r="K8" s="123">
        <v>0</v>
      </c>
      <c r="L8" s="123">
        <v>0</v>
      </c>
      <c r="M8" s="135">
        <v>0</v>
      </c>
      <c r="N8" s="120">
        <f>N13+N18+N23</f>
        <v>0</v>
      </c>
      <c r="O8" s="123">
        <v>0</v>
      </c>
      <c r="P8" s="134">
        <v>0</v>
      </c>
      <c r="Q8" s="136">
        <v>0</v>
      </c>
      <c r="R8" s="124">
        <v>0</v>
      </c>
      <c r="S8" s="134">
        <v>0</v>
      </c>
      <c r="T8" s="136">
        <v>0</v>
      </c>
      <c r="U8" s="123">
        <v>0</v>
      </c>
      <c r="V8" s="135">
        <v>0</v>
      </c>
      <c r="W8" s="120"/>
      <c r="X8" s="130">
        <v>0</v>
      </c>
      <c r="Y8" s="135">
        <v>0</v>
      </c>
      <c r="Z8" s="120"/>
      <c r="AA8" s="130">
        <v>0</v>
      </c>
      <c r="AB8" s="135">
        <v>0</v>
      </c>
      <c r="AC8" s="120"/>
      <c r="AD8" s="130">
        <v>0</v>
      </c>
      <c r="AE8" s="135">
        <v>0</v>
      </c>
      <c r="AF8" s="137"/>
      <c r="AG8" s="130">
        <v>0</v>
      </c>
      <c r="AH8" s="135">
        <v>0</v>
      </c>
      <c r="AI8" s="120"/>
      <c r="AJ8" s="130">
        <v>0</v>
      </c>
      <c r="AK8" s="135">
        <v>0</v>
      </c>
      <c r="AL8" s="120"/>
      <c r="AM8" s="130">
        <v>0</v>
      </c>
      <c r="AN8" s="138">
        <v>0</v>
      </c>
      <c r="AO8" s="120"/>
      <c r="AP8" s="120"/>
      <c r="AQ8" s="38"/>
      <c r="AR8" s="14"/>
      <c r="AS8" s="68" t="s">
        <v>40</v>
      </c>
      <c r="AT8" s="81">
        <f>AT13+AT18+AT23</f>
        <v>0</v>
      </c>
      <c r="AU8" s="84">
        <f t="shared" si="3"/>
        <v>0</v>
      </c>
      <c r="AV8" s="69">
        <f>AV13+AV18+AV23</f>
        <v>0</v>
      </c>
      <c r="AW8" s="70">
        <f t="shared" si="4"/>
        <v>0</v>
      </c>
      <c r="AX8" s="159"/>
      <c r="AY8" s="24" t="s">
        <v>25</v>
      </c>
    </row>
    <row r="9" spans="1:51" ht="39" customHeight="1" x14ac:dyDescent="0.25">
      <c r="A9" s="160" t="s">
        <v>26</v>
      </c>
      <c r="B9" s="150" t="s">
        <v>27</v>
      </c>
      <c r="C9" s="24" t="s">
        <v>21</v>
      </c>
      <c r="D9" s="139">
        <f>G9+J9+M9+P9+S9+V9+Y9+AB9+AE9+AH9+AK9+AN9</f>
        <v>10854.82</v>
      </c>
      <c r="E9" s="120">
        <f t="shared" si="1"/>
        <v>3064.84</v>
      </c>
      <c r="F9" s="139">
        <f t="shared" ref="F9:O9" si="19">F10+F11+F12</f>
        <v>35.701501046865715</v>
      </c>
      <c r="G9" s="139">
        <f t="shared" si="19"/>
        <v>11.5</v>
      </c>
      <c r="H9" s="139">
        <f t="shared" si="19"/>
        <v>0</v>
      </c>
      <c r="I9" s="139">
        <f t="shared" si="19"/>
        <v>0</v>
      </c>
      <c r="J9" s="139">
        <f t="shared" si="19"/>
        <v>259.60000000000002</v>
      </c>
      <c r="K9" s="139">
        <f t="shared" si="19"/>
        <v>522</v>
      </c>
      <c r="L9" s="139">
        <f t="shared" si="19"/>
        <v>208.96717373899119</v>
      </c>
      <c r="M9" s="139">
        <f t="shared" si="19"/>
        <v>2114.9</v>
      </c>
      <c r="N9" s="139">
        <f t="shared" si="19"/>
        <v>251.89999999999998</v>
      </c>
      <c r="O9" s="139">
        <f t="shared" si="19"/>
        <v>55.34254817498001</v>
      </c>
      <c r="P9" s="140">
        <f>P10+P11+P12+P13</f>
        <v>2037.6999999999998</v>
      </c>
      <c r="Q9" s="140">
        <f>Q10+Q11+Q12+Q13</f>
        <v>2290.94</v>
      </c>
      <c r="R9" s="141">
        <f t="shared" si="9"/>
        <v>112.42773715463514</v>
      </c>
      <c r="S9" s="140">
        <f t="shared" ref="S9:AN9" si="20">S10+S11</f>
        <v>3064.8</v>
      </c>
      <c r="T9" s="140">
        <f>T10+T11+T12</f>
        <v>0</v>
      </c>
      <c r="U9" s="141">
        <f t="shared" si="10"/>
        <v>0</v>
      </c>
      <c r="V9" s="139">
        <f t="shared" si="20"/>
        <v>999.6</v>
      </c>
      <c r="W9" s="139">
        <f>W10+W11</f>
        <v>0</v>
      </c>
      <c r="X9" s="142">
        <f t="shared" si="11"/>
        <v>0</v>
      </c>
      <c r="Y9" s="139">
        <f t="shared" si="20"/>
        <v>351.59999999999997</v>
      </c>
      <c r="Z9" s="139">
        <f>Z10+Z11</f>
        <v>0</v>
      </c>
      <c r="AA9" s="142">
        <f t="shared" si="12"/>
        <v>0</v>
      </c>
      <c r="AB9" s="139">
        <f t="shared" si="20"/>
        <v>894.2</v>
      </c>
      <c r="AC9" s="139">
        <f>AC10+AC11</f>
        <v>0</v>
      </c>
      <c r="AD9" s="142">
        <f t="shared" si="13"/>
        <v>0</v>
      </c>
      <c r="AE9" s="139">
        <f>AE10+AE11+AE12</f>
        <v>864.00000000000011</v>
      </c>
      <c r="AF9" s="139">
        <f>AF10+AF11</f>
        <v>0</v>
      </c>
      <c r="AG9" s="142">
        <f t="shared" si="14"/>
        <v>0</v>
      </c>
      <c r="AH9" s="139">
        <f t="shared" si="20"/>
        <v>135.88</v>
      </c>
      <c r="AI9" s="139">
        <f>AI10+AI11</f>
        <v>0</v>
      </c>
      <c r="AJ9" s="142">
        <f t="shared" si="15"/>
        <v>0</v>
      </c>
      <c r="AK9" s="139">
        <f t="shared" si="20"/>
        <v>88.240000000000009</v>
      </c>
      <c r="AL9" s="139">
        <f>AL10+AL11</f>
        <v>0</v>
      </c>
      <c r="AM9" s="142">
        <f t="shared" si="16"/>
        <v>0</v>
      </c>
      <c r="AN9" s="139">
        <f t="shared" si="20"/>
        <v>32.799999999999997</v>
      </c>
      <c r="AO9" s="139"/>
      <c r="AP9" s="139"/>
      <c r="AQ9" s="29"/>
      <c r="AR9" s="30"/>
      <c r="AS9" s="68" t="s">
        <v>36</v>
      </c>
      <c r="AT9" s="81">
        <f>AT10+AT11+AT12</f>
        <v>10854.820000000002</v>
      </c>
      <c r="AU9" s="84">
        <f t="shared" si="3"/>
        <v>0</v>
      </c>
      <c r="AV9" s="69">
        <f>AV10+AV11+AV12+AV13</f>
        <v>3064.84</v>
      </c>
      <c r="AW9" s="70">
        <f t="shared" si="4"/>
        <v>0</v>
      </c>
      <c r="AX9" s="150" t="s">
        <v>27</v>
      </c>
      <c r="AY9" s="24" t="s">
        <v>21</v>
      </c>
    </row>
    <row r="10" spans="1:51" ht="26.25" customHeight="1" x14ac:dyDescent="0.25">
      <c r="A10" s="161"/>
      <c r="B10" s="151"/>
      <c r="C10" s="31" t="s">
        <v>22</v>
      </c>
      <c r="D10" s="119">
        <f>G10+J10+M10+P10+S10+V10+Y10+AB10+AE10+AH10+AK10+AN10</f>
        <v>9933.52</v>
      </c>
      <c r="E10" s="120">
        <f t="shared" si="1"/>
        <v>3016.6499999999996</v>
      </c>
      <c r="F10" s="121">
        <f t="shared" si="2"/>
        <v>30.368389050407103</v>
      </c>
      <c r="G10" s="134">
        <v>1.7</v>
      </c>
      <c r="H10" s="121"/>
      <c r="I10" s="123">
        <f t="shared" si="6"/>
        <v>0</v>
      </c>
      <c r="J10" s="134">
        <v>249.8</v>
      </c>
      <c r="K10" s="123">
        <v>522</v>
      </c>
      <c r="L10" s="123">
        <f t="shared" si="7"/>
        <v>208.96717373899119</v>
      </c>
      <c r="M10" s="135">
        <v>2042.9</v>
      </c>
      <c r="N10" s="120">
        <f>219.7+0.1</f>
        <v>219.79999999999998</v>
      </c>
      <c r="O10" s="123">
        <f t="shared" si="8"/>
        <v>10.759214841646678</v>
      </c>
      <c r="P10" s="134">
        <f>1763.6-27-27</f>
        <v>1709.6</v>
      </c>
      <c r="Q10" s="136">
        <f>2274.89-0.04</f>
        <v>2274.85</v>
      </c>
      <c r="R10" s="124">
        <f t="shared" si="9"/>
        <v>133.06328965839961</v>
      </c>
      <c r="S10" s="134">
        <f>3014-27-27</f>
        <v>2960</v>
      </c>
      <c r="T10" s="136"/>
      <c r="U10" s="123">
        <f t="shared" si="10"/>
        <v>0</v>
      </c>
      <c r="V10" s="135">
        <f>1010.9-27-27</f>
        <v>956.9</v>
      </c>
      <c r="W10" s="120"/>
      <c r="X10" s="130">
        <f t="shared" si="11"/>
        <v>0</v>
      </c>
      <c r="Y10" s="135">
        <f>335.9-27</f>
        <v>308.89999999999998</v>
      </c>
      <c r="Z10" s="120"/>
      <c r="AA10" s="130">
        <f t="shared" si="12"/>
        <v>0</v>
      </c>
      <c r="AB10" s="135">
        <f>788.6-27</f>
        <v>761.6</v>
      </c>
      <c r="AC10" s="120"/>
      <c r="AD10" s="130">
        <f t="shared" si="13"/>
        <v>0</v>
      </c>
      <c r="AE10" s="135">
        <f>828.6-27+2</f>
        <v>803.6</v>
      </c>
      <c r="AF10" s="120"/>
      <c r="AG10" s="130"/>
      <c r="AH10" s="135">
        <f>1.7+4.8+43.34+43.34</f>
        <v>93.18</v>
      </c>
      <c r="AI10" s="120"/>
      <c r="AJ10" s="130">
        <v>0</v>
      </c>
      <c r="AK10" s="135">
        <f>2+43.34</f>
        <v>45.34</v>
      </c>
      <c r="AL10" s="120">
        <v>0</v>
      </c>
      <c r="AM10" s="130">
        <f t="shared" si="16"/>
        <v>0</v>
      </c>
      <c r="AN10" s="138">
        <v>0</v>
      </c>
      <c r="AO10" s="120"/>
      <c r="AP10" s="125"/>
      <c r="AQ10" s="35"/>
      <c r="AR10" s="14"/>
      <c r="AS10" s="71" t="s">
        <v>37</v>
      </c>
      <c r="AT10" s="81">
        <v>9933.52</v>
      </c>
      <c r="AU10" s="84">
        <f>AT10-D10</f>
        <v>0</v>
      </c>
      <c r="AV10" s="69">
        <v>3016.65</v>
      </c>
      <c r="AW10" s="70">
        <f t="shared" si="4"/>
        <v>0</v>
      </c>
      <c r="AX10" s="151"/>
      <c r="AY10" s="31" t="s">
        <v>22</v>
      </c>
    </row>
    <row r="11" spans="1:51" ht="26.25" customHeight="1" x14ac:dyDescent="0.25">
      <c r="A11" s="161"/>
      <c r="B11" s="151"/>
      <c r="C11" s="24" t="s">
        <v>23</v>
      </c>
      <c r="D11" s="119">
        <f>G11+J11+M11+P11+S11+V11+Y11+AB11+AE11+AH11+AK11+AN11</f>
        <v>903.60000000000014</v>
      </c>
      <c r="E11" s="120">
        <f t="shared" si="1"/>
        <v>48.19</v>
      </c>
      <c r="F11" s="121">
        <f t="shared" si="2"/>
        <v>5.3331119964586087</v>
      </c>
      <c r="G11" s="134">
        <v>9.8000000000000007</v>
      </c>
      <c r="H11" s="121"/>
      <c r="I11" s="123">
        <f t="shared" si="6"/>
        <v>0</v>
      </c>
      <c r="J11" s="134">
        <v>9.8000000000000007</v>
      </c>
      <c r="K11" s="123">
        <v>0</v>
      </c>
      <c r="L11" s="123">
        <f t="shared" si="7"/>
        <v>0</v>
      </c>
      <c r="M11" s="135">
        <v>72</v>
      </c>
      <c r="N11" s="120">
        <v>32.1</v>
      </c>
      <c r="O11" s="123">
        <f t="shared" si="8"/>
        <v>44.583333333333336</v>
      </c>
      <c r="P11" s="134">
        <f>295.2+32.9</f>
        <v>328.09999999999997</v>
      </c>
      <c r="Q11" s="136">
        <f>16.07+0.02</f>
        <v>16.09</v>
      </c>
      <c r="R11" s="124">
        <f t="shared" si="9"/>
        <v>4.9039926851569646</v>
      </c>
      <c r="S11" s="134">
        <f>71.9+32.9</f>
        <v>104.80000000000001</v>
      </c>
      <c r="T11" s="136"/>
      <c r="U11" s="123">
        <f t="shared" si="10"/>
        <v>0</v>
      </c>
      <c r="V11" s="135">
        <f>9.8+32.9</f>
        <v>42.7</v>
      </c>
      <c r="W11" s="120"/>
      <c r="X11" s="130">
        <f t="shared" si="11"/>
        <v>0</v>
      </c>
      <c r="Y11" s="135">
        <f>9.8+32.9</f>
        <v>42.7</v>
      </c>
      <c r="Z11" s="120"/>
      <c r="AA11" s="130">
        <f t="shared" si="12"/>
        <v>0</v>
      </c>
      <c r="AB11" s="135">
        <f>99.7+32.9</f>
        <v>132.6</v>
      </c>
      <c r="AC11" s="120"/>
      <c r="AD11" s="130">
        <f t="shared" si="13"/>
        <v>0</v>
      </c>
      <c r="AE11" s="135">
        <f>9.8+32.9</f>
        <v>42.7</v>
      </c>
      <c r="AF11" s="120"/>
      <c r="AG11" s="130">
        <f t="shared" si="14"/>
        <v>0</v>
      </c>
      <c r="AH11" s="135">
        <f>9.8+32.9</f>
        <v>42.7</v>
      </c>
      <c r="AI11" s="120"/>
      <c r="AJ11" s="130">
        <v>0</v>
      </c>
      <c r="AK11" s="135">
        <f>10+32.9</f>
        <v>42.9</v>
      </c>
      <c r="AL11" s="120"/>
      <c r="AM11" s="130">
        <v>0</v>
      </c>
      <c r="AN11" s="138">
        <f>32.9-0.1</f>
        <v>32.799999999999997</v>
      </c>
      <c r="AO11" s="120"/>
      <c r="AP11" s="125"/>
      <c r="AQ11" s="38"/>
      <c r="AR11" s="14"/>
      <c r="AS11" s="71" t="s">
        <v>38</v>
      </c>
      <c r="AT11" s="81">
        <v>903.6</v>
      </c>
      <c r="AU11" s="84">
        <f t="shared" si="3"/>
        <v>0</v>
      </c>
      <c r="AV11" s="69">
        <v>48.19</v>
      </c>
      <c r="AW11" s="70">
        <f t="shared" si="4"/>
        <v>0</v>
      </c>
      <c r="AX11" s="151"/>
      <c r="AY11" s="24" t="s">
        <v>23</v>
      </c>
    </row>
    <row r="12" spans="1:51" ht="26.25" customHeight="1" x14ac:dyDescent="0.25">
      <c r="A12" s="161"/>
      <c r="B12" s="151"/>
      <c r="C12" s="31" t="s">
        <v>24</v>
      </c>
      <c r="D12" s="119">
        <f t="shared" si="5"/>
        <v>17.7</v>
      </c>
      <c r="E12" s="120">
        <f t="shared" si="1"/>
        <v>0</v>
      </c>
      <c r="F12" s="121">
        <v>0</v>
      </c>
      <c r="G12" s="134"/>
      <c r="H12" s="121"/>
      <c r="I12" s="123">
        <v>0</v>
      </c>
      <c r="J12" s="134"/>
      <c r="K12" s="123"/>
      <c r="L12" s="123"/>
      <c r="M12" s="135">
        <v>0</v>
      </c>
      <c r="N12" s="120">
        <v>0</v>
      </c>
      <c r="O12" s="123"/>
      <c r="P12" s="134"/>
      <c r="Q12" s="136">
        <v>0</v>
      </c>
      <c r="R12" s="124">
        <v>0</v>
      </c>
      <c r="S12" s="134">
        <v>0</v>
      </c>
      <c r="T12" s="136"/>
      <c r="U12" s="123">
        <v>0</v>
      </c>
      <c r="V12" s="135">
        <v>0</v>
      </c>
      <c r="W12" s="120"/>
      <c r="X12" s="130">
        <v>0</v>
      </c>
      <c r="Y12" s="135"/>
      <c r="Z12" s="120"/>
      <c r="AA12" s="130">
        <v>0</v>
      </c>
      <c r="AB12" s="135"/>
      <c r="AC12" s="120"/>
      <c r="AD12" s="130">
        <v>0</v>
      </c>
      <c r="AE12" s="135">
        <v>17.7</v>
      </c>
      <c r="AF12" s="120">
        <v>0</v>
      </c>
      <c r="AG12" s="130">
        <v>0</v>
      </c>
      <c r="AH12" s="135">
        <v>0</v>
      </c>
      <c r="AI12" s="120"/>
      <c r="AJ12" s="130">
        <v>0</v>
      </c>
      <c r="AK12" s="135">
        <v>0</v>
      </c>
      <c r="AL12" s="120"/>
      <c r="AM12" s="130">
        <v>0</v>
      </c>
      <c r="AN12" s="138">
        <v>0</v>
      </c>
      <c r="AO12" s="120"/>
      <c r="AP12" s="125"/>
      <c r="AQ12" s="38"/>
      <c r="AR12" s="14"/>
      <c r="AS12" s="71" t="s">
        <v>39</v>
      </c>
      <c r="AT12" s="81">
        <v>17.7</v>
      </c>
      <c r="AU12" s="84">
        <f t="shared" si="3"/>
        <v>0</v>
      </c>
      <c r="AV12" s="69">
        <v>0</v>
      </c>
      <c r="AW12" s="70">
        <f t="shared" si="4"/>
        <v>0</v>
      </c>
      <c r="AX12" s="151"/>
      <c r="AY12" s="31" t="s">
        <v>24</v>
      </c>
    </row>
    <row r="13" spans="1:51" ht="26.25" customHeight="1" x14ac:dyDescent="0.25">
      <c r="A13" s="162"/>
      <c r="B13" s="152"/>
      <c r="C13" s="24" t="s">
        <v>25</v>
      </c>
      <c r="D13" s="119">
        <f t="shared" si="5"/>
        <v>0</v>
      </c>
      <c r="E13" s="120">
        <f t="shared" si="1"/>
        <v>0</v>
      </c>
      <c r="F13" s="121">
        <v>0</v>
      </c>
      <c r="G13" s="134">
        <v>0</v>
      </c>
      <c r="H13" s="121"/>
      <c r="I13" s="123">
        <v>0</v>
      </c>
      <c r="J13" s="134">
        <v>0</v>
      </c>
      <c r="K13" s="123"/>
      <c r="L13" s="123">
        <v>0</v>
      </c>
      <c r="M13" s="135">
        <v>0</v>
      </c>
      <c r="N13" s="120">
        <v>0</v>
      </c>
      <c r="O13" s="123">
        <v>0</v>
      </c>
      <c r="P13" s="134">
        <v>0</v>
      </c>
      <c r="Q13" s="136">
        <v>0</v>
      </c>
      <c r="R13" s="124">
        <v>0</v>
      </c>
      <c r="S13" s="134">
        <v>0</v>
      </c>
      <c r="T13" s="136"/>
      <c r="U13" s="123">
        <v>0</v>
      </c>
      <c r="V13" s="135">
        <v>0</v>
      </c>
      <c r="W13" s="120"/>
      <c r="X13" s="130">
        <v>0</v>
      </c>
      <c r="Y13" s="135">
        <v>0</v>
      </c>
      <c r="Z13" s="120"/>
      <c r="AA13" s="130">
        <v>0</v>
      </c>
      <c r="AB13" s="135">
        <v>0</v>
      </c>
      <c r="AC13" s="120"/>
      <c r="AD13" s="130">
        <v>0</v>
      </c>
      <c r="AE13" s="135">
        <v>0</v>
      </c>
      <c r="AF13" s="120"/>
      <c r="AG13" s="130">
        <v>0</v>
      </c>
      <c r="AH13" s="135">
        <v>0</v>
      </c>
      <c r="AI13" s="120"/>
      <c r="AJ13" s="130">
        <v>0</v>
      </c>
      <c r="AK13" s="135">
        <v>0</v>
      </c>
      <c r="AL13" s="120"/>
      <c r="AM13" s="130">
        <v>0</v>
      </c>
      <c r="AN13" s="138">
        <v>0</v>
      </c>
      <c r="AO13" s="120"/>
      <c r="AP13" s="120"/>
      <c r="AQ13" s="38"/>
      <c r="AR13" s="14"/>
      <c r="AS13" s="68" t="s">
        <v>40</v>
      </c>
      <c r="AT13" s="81">
        <v>0</v>
      </c>
      <c r="AU13" s="84">
        <f t="shared" si="3"/>
        <v>0</v>
      </c>
      <c r="AV13" s="69">
        <v>0</v>
      </c>
      <c r="AW13" s="70">
        <f t="shared" si="4"/>
        <v>0</v>
      </c>
      <c r="AX13" s="152"/>
      <c r="AY13" s="24" t="s">
        <v>25</v>
      </c>
    </row>
    <row r="14" spans="1:51" ht="37.5" customHeight="1" x14ac:dyDescent="0.25">
      <c r="A14" s="160" t="s">
        <v>31</v>
      </c>
      <c r="B14" s="150" t="s">
        <v>28</v>
      </c>
      <c r="C14" s="24" t="s">
        <v>21</v>
      </c>
      <c r="D14" s="139">
        <f>G14+J14+M14+P14+S14+V14+Y14+AB14+AE14+AH14+AK14+AN14</f>
        <v>6905.0000000000009</v>
      </c>
      <c r="E14" s="120">
        <f t="shared" si="1"/>
        <v>862.63</v>
      </c>
      <c r="F14" s="140">
        <f t="shared" si="2"/>
        <v>12.492831281679941</v>
      </c>
      <c r="G14" s="140">
        <f>G15+G16</f>
        <v>302.60000000000002</v>
      </c>
      <c r="H14" s="140">
        <f>H15+H16+H17+H18</f>
        <v>0</v>
      </c>
      <c r="I14" s="141"/>
      <c r="J14" s="140">
        <f>J15+J16+J17</f>
        <v>582.6</v>
      </c>
      <c r="K14" s="141">
        <f>K15+K16+K17+K18</f>
        <v>17.5</v>
      </c>
      <c r="L14" s="141"/>
      <c r="M14" s="139">
        <f>M15+M16+M17</f>
        <v>542.6</v>
      </c>
      <c r="N14" s="139">
        <f>N15+N16+N17+N18</f>
        <v>374</v>
      </c>
      <c r="O14" s="141">
        <f t="shared" si="8"/>
        <v>68.927386656837442</v>
      </c>
      <c r="P14" s="140">
        <f>P15+P16+P17</f>
        <v>870.6</v>
      </c>
      <c r="Q14" s="140">
        <f>Q15+Q16+Q17+Q18</f>
        <v>471.13</v>
      </c>
      <c r="R14" s="141">
        <f t="shared" si="9"/>
        <v>54.11555249253388</v>
      </c>
      <c r="S14" s="140">
        <f>S15+S16+S17</f>
        <v>996.7</v>
      </c>
      <c r="T14" s="140">
        <f>T15</f>
        <v>0</v>
      </c>
      <c r="U14" s="141">
        <f t="shared" si="10"/>
        <v>0</v>
      </c>
      <c r="V14" s="139">
        <f>V15+V16+V17</f>
        <v>1253.5999999999999</v>
      </c>
      <c r="W14" s="139">
        <f>W15</f>
        <v>0</v>
      </c>
      <c r="X14" s="142">
        <f t="shared" si="11"/>
        <v>0</v>
      </c>
      <c r="Y14" s="139">
        <f>Y15+Y16+Y17</f>
        <v>856.2</v>
      </c>
      <c r="Z14" s="139">
        <f>Z15</f>
        <v>0</v>
      </c>
      <c r="AA14" s="142">
        <f t="shared" si="12"/>
        <v>0</v>
      </c>
      <c r="AB14" s="139">
        <f>AB15+AB16+AB17</f>
        <v>431</v>
      </c>
      <c r="AC14" s="139">
        <f>AC15</f>
        <v>0</v>
      </c>
      <c r="AD14" s="142">
        <f t="shared" si="13"/>
        <v>0</v>
      </c>
      <c r="AE14" s="139">
        <f>AE15+AE16</f>
        <v>398.6</v>
      </c>
      <c r="AF14" s="139">
        <f>AF15+AF16</f>
        <v>0</v>
      </c>
      <c r="AG14" s="142">
        <f t="shared" si="14"/>
        <v>0</v>
      </c>
      <c r="AH14" s="139">
        <f>AH15+AH16</f>
        <v>314.3</v>
      </c>
      <c r="AI14" s="139">
        <f>AI15</f>
        <v>0</v>
      </c>
      <c r="AJ14" s="142">
        <f t="shared" si="15"/>
        <v>0</v>
      </c>
      <c r="AK14" s="139">
        <f>AK15+AK16</f>
        <v>344.2</v>
      </c>
      <c r="AL14" s="139">
        <f>AL15</f>
        <v>0</v>
      </c>
      <c r="AM14" s="142">
        <f t="shared" si="16"/>
        <v>0</v>
      </c>
      <c r="AN14" s="143">
        <f>AN15+AN16</f>
        <v>12</v>
      </c>
      <c r="AO14" s="139"/>
      <c r="AP14" s="139"/>
      <c r="AQ14" s="29"/>
      <c r="AR14" s="30"/>
      <c r="AS14" s="68" t="s">
        <v>36</v>
      </c>
      <c r="AT14" s="81">
        <f>AT15+AT16+AT17+AT18</f>
        <v>6905</v>
      </c>
      <c r="AU14" s="84">
        <f t="shared" si="3"/>
        <v>0</v>
      </c>
      <c r="AV14" s="69">
        <f>AV15+AV16+AV17+AV18</f>
        <v>862.63</v>
      </c>
      <c r="AW14" s="70">
        <f t="shared" si="4"/>
        <v>0</v>
      </c>
      <c r="AX14" s="150" t="s">
        <v>28</v>
      </c>
      <c r="AY14" s="24" t="s">
        <v>21</v>
      </c>
    </row>
    <row r="15" spans="1:51" ht="26.25" customHeight="1" x14ac:dyDescent="0.25">
      <c r="A15" s="161"/>
      <c r="B15" s="151"/>
      <c r="C15" s="24" t="s">
        <v>22</v>
      </c>
      <c r="D15" s="119">
        <f>G15+J15+M15+P15+S15+V15+Y15+AB15+AE15+AH15+AK15+AN15</f>
        <v>6305.0000000000009</v>
      </c>
      <c r="E15" s="120">
        <f t="shared" si="1"/>
        <v>862.63</v>
      </c>
      <c r="F15" s="121">
        <f t="shared" si="2"/>
        <v>13.681681205392543</v>
      </c>
      <c r="G15" s="134">
        <v>302.60000000000002</v>
      </c>
      <c r="H15" s="121">
        <v>0</v>
      </c>
      <c r="I15" s="123"/>
      <c r="J15" s="134">
        <v>582.6</v>
      </c>
      <c r="K15" s="123">
        <v>17.5</v>
      </c>
      <c r="L15" s="123"/>
      <c r="M15" s="135">
        <v>542.6</v>
      </c>
      <c r="N15" s="120">
        <v>374</v>
      </c>
      <c r="O15" s="123" t="s">
        <v>49</v>
      </c>
      <c r="P15" s="134">
        <v>859.6</v>
      </c>
      <c r="Q15" s="136">
        <f>471.06+0.07</f>
        <v>471.13</v>
      </c>
      <c r="R15" s="124">
        <f t="shared" si="9"/>
        <v>54.808050255932997</v>
      </c>
      <c r="S15" s="134">
        <v>985.7</v>
      </c>
      <c r="T15" s="136"/>
      <c r="U15" s="123">
        <f t="shared" si="10"/>
        <v>0</v>
      </c>
      <c r="V15" s="135">
        <v>742.6</v>
      </c>
      <c r="W15" s="120"/>
      <c r="X15" s="130">
        <f t="shared" si="11"/>
        <v>0</v>
      </c>
      <c r="Y15" s="135">
        <v>845.2</v>
      </c>
      <c r="Z15" s="120"/>
      <c r="AA15" s="130"/>
      <c r="AB15" s="135">
        <v>420</v>
      </c>
      <c r="AC15" s="120"/>
      <c r="AD15" s="130">
        <f t="shared" si="13"/>
        <v>0</v>
      </c>
      <c r="AE15" s="135">
        <v>387.6</v>
      </c>
      <c r="AF15" s="120"/>
      <c r="AG15" s="130">
        <f t="shared" si="14"/>
        <v>0</v>
      </c>
      <c r="AH15" s="135">
        <v>303.3</v>
      </c>
      <c r="AI15" s="120"/>
      <c r="AJ15" s="130">
        <f t="shared" si="15"/>
        <v>0</v>
      </c>
      <c r="AK15" s="135">
        <f>303.2+30</f>
        <v>333.2</v>
      </c>
      <c r="AL15" s="120"/>
      <c r="AM15" s="130">
        <f t="shared" si="16"/>
        <v>0</v>
      </c>
      <c r="AN15" s="138">
        <v>0</v>
      </c>
      <c r="AO15" s="120"/>
      <c r="AP15" s="125"/>
      <c r="AQ15" s="35"/>
      <c r="AR15" s="14"/>
      <c r="AS15" s="71" t="s">
        <v>37</v>
      </c>
      <c r="AT15" s="81">
        <v>6305</v>
      </c>
      <c r="AU15" s="84">
        <f t="shared" si="3"/>
        <v>0</v>
      </c>
      <c r="AV15" s="69">
        <v>862.63</v>
      </c>
      <c r="AW15" s="70">
        <f t="shared" si="4"/>
        <v>0</v>
      </c>
      <c r="AX15" s="151"/>
      <c r="AY15" s="24" t="s">
        <v>22</v>
      </c>
    </row>
    <row r="16" spans="1:51" ht="26.25" customHeight="1" x14ac:dyDescent="0.25">
      <c r="A16" s="161"/>
      <c r="B16" s="151"/>
      <c r="C16" s="31" t="s">
        <v>23</v>
      </c>
      <c r="D16" s="119">
        <f>G16+J16+M16+P16+S16+V16+Y16+AB16+AE16+AH16+AK16+AN16</f>
        <v>600</v>
      </c>
      <c r="E16" s="120">
        <f t="shared" si="1"/>
        <v>0</v>
      </c>
      <c r="F16" s="121">
        <v>0</v>
      </c>
      <c r="G16" s="134">
        <v>0</v>
      </c>
      <c r="H16" s="121">
        <v>0</v>
      </c>
      <c r="I16" s="123">
        <v>0</v>
      </c>
      <c r="J16" s="134">
        <v>0</v>
      </c>
      <c r="K16" s="123">
        <v>0</v>
      </c>
      <c r="L16" s="123">
        <v>0</v>
      </c>
      <c r="M16" s="135">
        <v>0</v>
      </c>
      <c r="N16" s="120">
        <v>0</v>
      </c>
      <c r="O16" s="123"/>
      <c r="P16" s="134">
        <v>11</v>
      </c>
      <c r="Q16" s="136">
        <v>0</v>
      </c>
      <c r="R16" s="124">
        <v>0</v>
      </c>
      <c r="S16" s="134">
        <v>11</v>
      </c>
      <c r="T16" s="136">
        <v>0</v>
      </c>
      <c r="U16" s="123">
        <v>0</v>
      </c>
      <c r="V16" s="135">
        <f>500+11</f>
        <v>511</v>
      </c>
      <c r="W16" s="120"/>
      <c r="X16" s="130">
        <v>0</v>
      </c>
      <c r="Y16" s="135">
        <v>11</v>
      </c>
      <c r="Z16" s="120"/>
      <c r="AA16" s="130">
        <v>0</v>
      </c>
      <c r="AB16" s="135">
        <v>11</v>
      </c>
      <c r="AC16" s="120"/>
      <c r="AD16" s="130">
        <v>0</v>
      </c>
      <c r="AE16" s="135">
        <v>11</v>
      </c>
      <c r="AF16" s="120"/>
      <c r="AG16" s="130">
        <v>0</v>
      </c>
      <c r="AH16" s="135">
        <v>11</v>
      </c>
      <c r="AI16" s="120"/>
      <c r="AJ16" s="130">
        <v>0</v>
      </c>
      <c r="AK16" s="135">
        <v>11</v>
      </c>
      <c r="AL16" s="120"/>
      <c r="AM16" s="130">
        <v>0</v>
      </c>
      <c r="AN16" s="138">
        <f>11+1</f>
        <v>12</v>
      </c>
      <c r="AO16" s="120"/>
      <c r="AP16" s="125"/>
      <c r="AQ16" s="38"/>
      <c r="AR16" s="14"/>
      <c r="AS16" s="71" t="s">
        <v>38</v>
      </c>
      <c r="AT16" s="81">
        <v>600</v>
      </c>
      <c r="AU16" s="84">
        <f t="shared" si="3"/>
        <v>0</v>
      </c>
      <c r="AV16" s="69">
        <v>0</v>
      </c>
      <c r="AW16" s="70">
        <f t="shared" si="4"/>
        <v>0</v>
      </c>
      <c r="AX16" s="151"/>
      <c r="AY16" s="31" t="s">
        <v>23</v>
      </c>
    </row>
    <row r="17" spans="1:51" ht="26.25" customHeight="1" x14ac:dyDescent="0.25">
      <c r="A17" s="161"/>
      <c r="B17" s="151"/>
      <c r="C17" s="31" t="s">
        <v>24</v>
      </c>
      <c r="D17" s="119">
        <f t="shared" si="5"/>
        <v>0</v>
      </c>
      <c r="E17" s="120">
        <f t="shared" si="1"/>
        <v>0</v>
      </c>
      <c r="F17" s="121">
        <v>0</v>
      </c>
      <c r="G17" s="134">
        <v>0</v>
      </c>
      <c r="H17" s="121">
        <v>0</v>
      </c>
      <c r="I17" s="123">
        <v>0</v>
      </c>
      <c r="J17" s="134">
        <v>0</v>
      </c>
      <c r="K17" s="123">
        <v>0</v>
      </c>
      <c r="L17" s="123">
        <v>0</v>
      </c>
      <c r="M17" s="135">
        <v>0</v>
      </c>
      <c r="N17" s="120">
        <v>0</v>
      </c>
      <c r="O17" s="123">
        <v>0</v>
      </c>
      <c r="P17" s="134">
        <v>0</v>
      </c>
      <c r="Q17" s="136">
        <v>0</v>
      </c>
      <c r="R17" s="124">
        <v>0</v>
      </c>
      <c r="S17" s="134">
        <v>0</v>
      </c>
      <c r="T17" s="136">
        <v>0</v>
      </c>
      <c r="U17" s="123">
        <v>0</v>
      </c>
      <c r="V17" s="135">
        <v>0</v>
      </c>
      <c r="W17" s="120"/>
      <c r="X17" s="130">
        <v>0</v>
      </c>
      <c r="Y17" s="135">
        <v>0</v>
      </c>
      <c r="Z17" s="120"/>
      <c r="AA17" s="130">
        <v>0</v>
      </c>
      <c r="AB17" s="135">
        <v>0</v>
      </c>
      <c r="AC17" s="120"/>
      <c r="AD17" s="130">
        <v>0</v>
      </c>
      <c r="AE17" s="135">
        <v>0</v>
      </c>
      <c r="AF17" s="120"/>
      <c r="AG17" s="130">
        <v>0</v>
      </c>
      <c r="AH17" s="135">
        <v>0</v>
      </c>
      <c r="AI17" s="120"/>
      <c r="AJ17" s="130">
        <v>0</v>
      </c>
      <c r="AK17" s="135">
        <v>0</v>
      </c>
      <c r="AL17" s="120"/>
      <c r="AM17" s="130">
        <v>0</v>
      </c>
      <c r="AN17" s="138">
        <v>0</v>
      </c>
      <c r="AO17" s="120"/>
      <c r="AP17" s="120"/>
      <c r="AQ17" s="38"/>
      <c r="AR17" s="14"/>
      <c r="AS17" s="71" t="s">
        <v>39</v>
      </c>
      <c r="AT17" s="81">
        <v>0</v>
      </c>
      <c r="AU17" s="84">
        <f t="shared" si="3"/>
        <v>0</v>
      </c>
      <c r="AV17" s="69">
        <v>0</v>
      </c>
      <c r="AW17" s="70">
        <f t="shared" si="4"/>
        <v>0</v>
      </c>
      <c r="AX17" s="151"/>
      <c r="AY17" s="31" t="s">
        <v>24</v>
      </c>
    </row>
    <row r="18" spans="1:51" ht="26.25" customHeight="1" x14ac:dyDescent="0.25">
      <c r="A18" s="162"/>
      <c r="B18" s="152"/>
      <c r="C18" s="24" t="s">
        <v>25</v>
      </c>
      <c r="D18" s="119">
        <f t="shared" si="5"/>
        <v>0</v>
      </c>
      <c r="E18" s="120">
        <f t="shared" si="1"/>
        <v>0</v>
      </c>
      <c r="F18" s="121">
        <v>0</v>
      </c>
      <c r="G18" s="134">
        <v>0</v>
      </c>
      <c r="H18" s="121">
        <v>0</v>
      </c>
      <c r="I18" s="123">
        <v>0</v>
      </c>
      <c r="J18" s="134">
        <v>0</v>
      </c>
      <c r="K18" s="123">
        <v>0</v>
      </c>
      <c r="L18" s="123">
        <v>0</v>
      </c>
      <c r="M18" s="135">
        <v>0</v>
      </c>
      <c r="N18" s="120">
        <v>0</v>
      </c>
      <c r="O18" s="123">
        <v>0</v>
      </c>
      <c r="P18" s="134">
        <v>0</v>
      </c>
      <c r="Q18" s="136">
        <v>0</v>
      </c>
      <c r="R18" s="124">
        <v>0</v>
      </c>
      <c r="S18" s="134">
        <v>0</v>
      </c>
      <c r="T18" s="136">
        <v>0</v>
      </c>
      <c r="U18" s="123">
        <v>0</v>
      </c>
      <c r="V18" s="135">
        <v>0</v>
      </c>
      <c r="W18" s="120"/>
      <c r="X18" s="130">
        <v>0</v>
      </c>
      <c r="Y18" s="135">
        <v>0</v>
      </c>
      <c r="Z18" s="120"/>
      <c r="AA18" s="130">
        <v>0</v>
      </c>
      <c r="AB18" s="135">
        <v>0</v>
      </c>
      <c r="AC18" s="120"/>
      <c r="AD18" s="130">
        <v>0</v>
      </c>
      <c r="AE18" s="135">
        <v>0</v>
      </c>
      <c r="AF18" s="120"/>
      <c r="AG18" s="130">
        <v>0</v>
      </c>
      <c r="AH18" s="135">
        <v>0</v>
      </c>
      <c r="AI18" s="120"/>
      <c r="AJ18" s="130">
        <v>0</v>
      </c>
      <c r="AK18" s="135">
        <v>0</v>
      </c>
      <c r="AL18" s="120"/>
      <c r="AM18" s="130">
        <v>0</v>
      </c>
      <c r="AN18" s="138">
        <v>0</v>
      </c>
      <c r="AO18" s="120"/>
      <c r="AP18" s="120"/>
      <c r="AQ18" s="38"/>
      <c r="AR18" s="14"/>
      <c r="AS18" s="68" t="s">
        <v>40</v>
      </c>
      <c r="AT18" s="81">
        <v>0</v>
      </c>
      <c r="AU18" s="84">
        <f t="shared" si="3"/>
        <v>0</v>
      </c>
      <c r="AV18" s="69">
        <v>0</v>
      </c>
      <c r="AW18" s="70">
        <f t="shared" si="4"/>
        <v>0</v>
      </c>
      <c r="AX18" s="152"/>
      <c r="AY18" s="24" t="s">
        <v>25</v>
      </c>
    </row>
    <row r="19" spans="1:51" ht="39" customHeight="1" x14ac:dyDescent="0.25">
      <c r="A19" s="160" t="s">
        <v>32</v>
      </c>
      <c r="B19" s="150" t="s">
        <v>29</v>
      </c>
      <c r="C19" s="41" t="s">
        <v>21</v>
      </c>
      <c r="D19" s="144">
        <f>G19+J19+M19+P19+S19+V19+Y19+AB19+AE19+AH19+AK19+AN19</f>
        <v>362376.81</v>
      </c>
      <c r="E19" s="120">
        <f t="shared" si="1"/>
        <v>114878.62</v>
      </c>
      <c r="F19" s="140">
        <f t="shared" si="2"/>
        <v>31.701427031161295</v>
      </c>
      <c r="G19" s="145">
        <f>G20+G21</f>
        <v>30553.1</v>
      </c>
      <c r="H19" s="145">
        <f>H20+H21+H22+H23</f>
        <v>7006.3</v>
      </c>
      <c r="I19" s="141">
        <f t="shared" si="6"/>
        <v>22.931551953811564</v>
      </c>
      <c r="J19" s="145">
        <f>J20+J21</f>
        <v>30929.599999999999</v>
      </c>
      <c r="K19" s="141">
        <f>K20+K21+K22+K23</f>
        <v>35725.399999999994</v>
      </c>
      <c r="L19" s="141">
        <f t="shared" si="7"/>
        <v>115.50553515079405</v>
      </c>
      <c r="M19" s="144">
        <f>M20+M21</f>
        <v>33084.199999999997</v>
      </c>
      <c r="N19" s="144">
        <f>N20+N21+N22+N23</f>
        <v>25423.699999999997</v>
      </c>
      <c r="O19" s="141">
        <f t="shared" si="8"/>
        <v>76.845442839784553</v>
      </c>
      <c r="P19" s="145">
        <f>P20+P21</f>
        <v>31842.799999999999</v>
      </c>
      <c r="Q19" s="145">
        <f>Q20+Q21+Q22</f>
        <v>46723.22</v>
      </c>
      <c r="R19" s="141">
        <f t="shared" si="9"/>
        <v>146.73087793786979</v>
      </c>
      <c r="S19" s="145">
        <f>S20+S21</f>
        <v>37101.5</v>
      </c>
      <c r="T19" s="145">
        <f>T20+T21</f>
        <v>0</v>
      </c>
      <c r="U19" s="141">
        <f t="shared" si="10"/>
        <v>0</v>
      </c>
      <c r="V19" s="144">
        <f>V20+V21</f>
        <v>38592</v>
      </c>
      <c r="W19" s="144">
        <f>W20+W21</f>
        <v>0</v>
      </c>
      <c r="X19" s="142">
        <f t="shared" si="11"/>
        <v>0</v>
      </c>
      <c r="Y19" s="144">
        <f>Y20+Y21</f>
        <v>34489.42</v>
      </c>
      <c r="Z19" s="144">
        <f>Z20+Z21</f>
        <v>0</v>
      </c>
      <c r="AA19" s="142">
        <f t="shared" si="12"/>
        <v>0</v>
      </c>
      <c r="AB19" s="144">
        <f>AB20+AB21</f>
        <v>30092.9</v>
      </c>
      <c r="AC19" s="139">
        <f>AC20+AC21</f>
        <v>0</v>
      </c>
      <c r="AD19" s="142">
        <f t="shared" si="13"/>
        <v>0</v>
      </c>
      <c r="AE19" s="144">
        <f>AE20+AE21</f>
        <v>31119.409999999996</v>
      </c>
      <c r="AF19" s="144">
        <f>AF20+AF21</f>
        <v>0</v>
      </c>
      <c r="AG19" s="142">
        <f t="shared" si="14"/>
        <v>0</v>
      </c>
      <c r="AH19" s="144">
        <f>AH20+AH21</f>
        <v>30777.47</v>
      </c>
      <c r="AI19" s="144">
        <f>AI20+AI21</f>
        <v>0</v>
      </c>
      <c r="AJ19" s="142">
        <f t="shared" si="15"/>
        <v>0</v>
      </c>
      <c r="AK19" s="144">
        <f>AK20+AK21</f>
        <v>25919.91</v>
      </c>
      <c r="AL19" s="144">
        <f>AL20+AL21</f>
        <v>0</v>
      </c>
      <c r="AM19" s="142">
        <f t="shared" si="16"/>
        <v>0</v>
      </c>
      <c r="AN19" s="146">
        <f>AN20+AN21</f>
        <v>7874.5</v>
      </c>
      <c r="AO19" s="144"/>
      <c r="AP19" s="144"/>
      <c r="AQ19" s="29"/>
      <c r="AR19" s="42"/>
      <c r="AS19" s="68" t="s">
        <v>36</v>
      </c>
      <c r="AT19" s="81">
        <f>AT20+AT21+AT22+AT23</f>
        <v>362376.81</v>
      </c>
      <c r="AU19" s="84">
        <f>AT19-D19</f>
        <v>0</v>
      </c>
      <c r="AV19" s="69">
        <f>AV20+AV21+AV22+AV23</f>
        <v>114878.62</v>
      </c>
      <c r="AW19" s="70">
        <f>AV19-E19</f>
        <v>0</v>
      </c>
      <c r="AX19" s="150" t="s">
        <v>29</v>
      </c>
      <c r="AY19" s="41" t="s">
        <v>21</v>
      </c>
    </row>
    <row r="20" spans="1:51" ht="26.25" customHeight="1" x14ac:dyDescent="0.25">
      <c r="A20" s="161"/>
      <c r="B20" s="151"/>
      <c r="C20" s="24" t="s">
        <v>22</v>
      </c>
      <c r="D20" s="147">
        <f>G20+J20+M20+P20+S20+V20+Y20+AB20+AE20+AH20+AK20+AN20</f>
        <v>261686.51</v>
      </c>
      <c r="E20" s="120">
        <f>H20+K20+N20+Q20+T20+W20+Z20+AC20+AF20+AI20+AL20+AO20</f>
        <v>63057.84</v>
      </c>
      <c r="F20" s="121">
        <v>0</v>
      </c>
      <c r="G20" s="134">
        <v>21385.7</v>
      </c>
      <c r="H20" s="121">
        <v>7006.3</v>
      </c>
      <c r="I20" s="123">
        <v>0</v>
      </c>
      <c r="J20" s="134">
        <v>21762.2</v>
      </c>
      <c r="K20" s="123">
        <v>35081.699999999997</v>
      </c>
      <c r="L20" s="123">
        <v>0</v>
      </c>
      <c r="M20" s="135">
        <v>24808.3</v>
      </c>
      <c r="N20" s="120">
        <f>8404.74-0.04</f>
        <v>8404.6999999999989</v>
      </c>
      <c r="O20" s="123"/>
      <c r="P20" s="134">
        <v>23567</v>
      </c>
      <c r="Q20" s="136">
        <f>12565.06+0.08</f>
        <v>12565.14</v>
      </c>
      <c r="R20" s="124">
        <f t="shared" si="9"/>
        <v>53.316671617091693</v>
      </c>
      <c r="S20" s="134">
        <f>28860.4-34.8</f>
        <v>28825.600000000002</v>
      </c>
      <c r="T20" s="136"/>
      <c r="U20" s="123">
        <f t="shared" si="10"/>
        <v>0</v>
      </c>
      <c r="V20" s="135">
        <v>27272.1</v>
      </c>
      <c r="W20" s="120"/>
      <c r="X20" s="130"/>
      <c r="Y20" s="135">
        <f>25472.9-32.49-32.49</f>
        <v>25407.919999999998</v>
      </c>
      <c r="Z20" s="120"/>
      <c r="AA20" s="130"/>
      <c r="AB20" s="135">
        <v>22621.4</v>
      </c>
      <c r="AC20" s="120"/>
      <c r="AD20" s="130"/>
      <c r="AE20" s="135">
        <f>21266.3-32.49</f>
        <v>21233.809999999998</v>
      </c>
      <c r="AF20" s="120"/>
      <c r="AG20" s="130"/>
      <c r="AH20" s="135">
        <f>20892.5-0.03</f>
        <v>20892.47</v>
      </c>
      <c r="AI20" s="120"/>
      <c r="AJ20" s="130"/>
      <c r="AK20" s="135">
        <f>16068-32.49</f>
        <v>16035.51</v>
      </c>
      <c r="AL20" s="120"/>
      <c r="AM20" s="130"/>
      <c r="AN20" s="138">
        <f>7874.5</f>
        <v>7874.5</v>
      </c>
      <c r="AO20" s="120"/>
      <c r="AP20" s="125"/>
      <c r="AQ20" s="35"/>
      <c r="AR20" s="14"/>
      <c r="AS20" s="71" t="s">
        <v>37</v>
      </c>
      <c r="AT20" s="81">
        <v>261686.51</v>
      </c>
      <c r="AU20" s="84">
        <f t="shared" si="3"/>
        <v>0</v>
      </c>
      <c r="AV20" s="69">
        <v>63057.84</v>
      </c>
      <c r="AW20" s="70">
        <f>AV20-E20</f>
        <v>0</v>
      </c>
      <c r="AX20" s="151"/>
      <c r="AY20" s="24" t="s">
        <v>22</v>
      </c>
    </row>
    <row r="21" spans="1:51" ht="26.25" customHeight="1" x14ac:dyDescent="0.25">
      <c r="A21" s="161"/>
      <c r="B21" s="151"/>
      <c r="C21" s="31" t="s">
        <v>23</v>
      </c>
      <c r="D21" s="147">
        <f>G21+J21+M21+P21+S21+V21+Y21+AB21+AE21+AH21+AK21+AN21</f>
        <v>100690.3</v>
      </c>
      <c r="E21" s="120">
        <f t="shared" si="1"/>
        <v>51820.78</v>
      </c>
      <c r="F21" s="121">
        <f t="shared" si="2"/>
        <v>51.465513559896038</v>
      </c>
      <c r="G21" s="134">
        <v>9167.4</v>
      </c>
      <c r="H21" s="121">
        <v>0</v>
      </c>
      <c r="I21" s="123">
        <f t="shared" si="6"/>
        <v>0</v>
      </c>
      <c r="J21" s="134">
        <v>9167.4</v>
      </c>
      <c r="K21" s="123">
        <v>643.70000000000005</v>
      </c>
      <c r="L21" s="123">
        <f t="shared" si="7"/>
        <v>7.0216200885747329</v>
      </c>
      <c r="M21" s="135">
        <v>8275.9</v>
      </c>
      <c r="N21" s="120">
        <f>17018.92+0.08</f>
        <v>17019</v>
      </c>
      <c r="O21" s="123">
        <f t="shared" si="8"/>
        <v>205.64530745900748</v>
      </c>
      <c r="P21" s="134">
        <v>8275.7999999999993</v>
      </c>
      <c r="Q21" s="136">
        <v>34158.080000000002</v>
      </c>
      <c r="R21" s="124">
        <f t="shared" si="9"/>
        <v>412.74656226588371</v>
      </c>
      <c r="S21" s="134">
        <v>8275.9</v>
      </c>
      <c r="T21" s="136"/>
      <c r="U21" s="123">
        <f t="shared" si="10"/>
        <v>0</v>
      </c>
      <c r="V21" s="135">
        <v>11319.9</v>
      </c>
      <c r="W21" s="120"/>
      <c r="X21" s="130">
        <f t="shared" si="11"/>
        <v>0</v>
      </c>
      <c r="Y21" s="135">
        <f>5862.5+1609+1610</f>
        <v>9081.5</v>
      </c>
      <c r="Z21" s="120"/>
      <c r="AA21" s="130">
        <f t="shared" si="12"/>
        <v>0</v>
      </c>
      <c r="AB21" s="135">
        <f>5862.5+1609</f>
        <v>7471.5</v>
      </c>
      <c r="AC21" s="120"/>
      <c r="AD21" s="130">
        <f t="shared" si="13"/>
        <v>0</v>
      </c>
      <c r="AE21" s="135">
        <f>8276+1609+0.6</f>
        <v>9885.6</v>
      </c>
      <c r="AF21" s="120"/>
      <c r="AG21" s="130">
        <f t="shared" si="14"/>
        <v>0</v>
      </c>
      <c r="AH21" s="135">
        <f>8276+1609</f>
        <v>9885</v>
      </c>
      <c r="AI21" s="120"/>
      <c r="AJ21" s="130"/>
      <c r="AK21" s="135">
        <f>8275.4+1609</f>
        <v>9884.4</v>
      </c>
      <c r="AL21" s="120"/>
      <c r="AM21" s="130">
        <f t="shared" si="16"/>
        <v>0</v>
      </c>
      <c r="AN21" s="138">
        <v>0</v>
      </c>
      <c r="AO21" s="120"/>
      <c r="AP21" s="125"/>
      <c r="AQ21" s="38"/>
      <c r="AR21" s="14"/>
      <c r="AS21" s="71" t="s">
        <v>38</v>
      </c>
      <c r="AT21" s="82">
        <v>100690.3</v>
      </c>
      <c r="AU21" s="84">
        <f>AT21-D21</f>
        <v>0</v>
      </c>
      <c r="AV21" s="72">
        <v>51820.78</v>
      </c>
      <c r="AW21" s="70">
        <f>AV21-E21</f>
        <v>0</v>
      </c>
      <c r="AX21" s="151"/>
      <c r="AY21" s="31" t="s">
        <v>23</v>
      </c>
    </row>
    <row r="22" spans="1:51" ht="26.25" customHeight="1" x14ac:dyDescent="0.25">
      <c r="A22" s="161"/>
      <c r="B22" s="151"/>
      <c r="C22" s="31" t="s">
        <v>24</v>
      </c>
      <c r="D22" s="147">
        <f t="shared" ref="D22:D23" si="21">G22+J22+M22+P22+S22+V22+Y22+AB22+AE22+AH22+AK22+AN22</f>
        <v>0</v>
      </c>
      <c r="E22" s="120">
        <f t="shared" si="1"/>
        <v>0</v>
      </c>
      <c r="F22" s="121">
        <v>0</v>
      </c>
      <c r="G22" s="134">
        <v>0</v>
      </c>
      <c r="H22" s="121">
        <v>0</v>
      </c>
      <c r="I22" s="123">
        <v>0</v>
      </c>
      <c r="J22" s="134">
        <v>0</v>
      </c>
      <c r="K22" s="123">
        <v>0</v>
      </c>
      <c r="L22" s="123">
        <v>0</v>
      </c>
      <c r="M22" s="135">
        <v>0</v>
      </c>
      <c r="N22" s="120">
        <v>0</v>
      </c>
      <c r="O22" s="123">
        <v>0</v>
      </c>
      <c r="P22" s="134">
        <v>0</v>
      </c>
      <c r="Q22" s="136">
        <v>0</v>
      </c>
      <c r="R22" s="124">
        <v>0</v>
      </c>
      <c r="S22" s="134">
        <v>0</v>
      </c>
      <c r="T22" s="136">
        <v>0</v>
      </c>
      <c r="U22" s="123">
        <v>0</v>
      </c>
      <c r="V22" s="135">
        <v>0</v>
      </c>
      <c r="W22" s="120"/>
      <c r="X22" s="130">
        <v>0</v>
      </c>
      <c r="Y22" s="135">
        <v>0</v>
      </c>
      <c r="Z22" s="120"/>
      <c r="AA22" s="130">
        <v>0</v>
      </c>
      <c r="AB22" s="135">
        <v>0</v>
      </c>
      <c r="AC22" s="148"/>
      <c r="AD22" s="130">
        <v>0</v>
      </c>
      <c r="AE22" s="135">
        <v>0</v>
      </c>
      <c r="AF22" s="120"/>
      <c r="AG22" s="130">
        <v>0</v>
      </c>
      <c r="AH22" s="135">
        <v>0</v>
      </c>
      <c r="AI22" s="120"/>
      <c r="AJ22" s="130">
        <v>0</v>
      </c>
      <c r="AK22" s="135">
        <v>0</v>
      </c>
      <c r="AL22" s="120"/>
      <c r="AM22" s="130">
        <v>0</v>
      </c>
      <c r="AN22" s="138">
        <v>0</v>
      </c>
      <c r="AO22" s="120"/>
      <c r="AP22" s="120"/>
      <c r="AQ22" s="38"/>
      <c r="AR22" s="14"/>
      <c r="AS22" s="71" t="s">
        <v>39</v>
      </c>
      <c r="AT22" s="83">
        <v>0</v>
      </c>
      <c r="AU22" s="84">
        <f t="shared" si="3"/>
        <v>0</v>
      </c>
      <c r="AV22" s="73">
        <v>0</v>
      </c>
      <c r="AW22" s="70">
        <f t="shared" si="4"/>
        <v>0</v>
      </c>
      <c r="AX22" s="151"/>
      <c r="AY22" s="31" t="s">
        <v>24</v>
      </c>
    </row>
    <row r="23" spans="1:51" ht="26.25" customHeight="1" x14ac:dyDescent="0.25">
      <c r="A23" s="162"/>
      <c r="B23" s="152"/>
      <c r="C23" s="24" t="s">
        <v>25</v>
      </c>
      <c r="D23" s="147">
        <f t="shared" si="21"/>
        <v>0</v>
      </c>
      <c r="E23" s="120">
        <f t="shared" si="1"/>
        <v>0</v>
      </c>
      <c r="F23" s="121">
        <v>0</v>
      </c>
      <c r="G23" s="134">
        <v>0</v>
      </c>
      <c r="H23" s="121">
        <v>0</v>
      </c>
      <c r="I23" s="123">
        <v>0</v>
      </c>
      <c r="J23" s="134">
        <v>0</v>
      </c>
      <c r="K23" s="123">
        <v>0</v>
      </c>
      <c r="L23" s="123">
        <v>0</v>
      </c>
      <c r="M23" s="135">
        <v>0</v>
      </c>
      <c r="N23" s="120">
        <v>0</v>
      </c>
      <c r="O23" s="123">
        <v>0</v>
      </c>
      <c r="P23" s="134">
        <v>0</v>
      </c>
      <c r="Q23" s="136">
        <v>0</v>
      </c>
      <c r="R23" s="124">
        <v>0</v>
      </c>
      <c r="S23" s="134">
        <v>0</v>
      </c>
      <c r="T23" s="136">
        <v>0</v>
      </c>
      <c r="U23" s="123">
        <v>0</v>
      </c>
      <c r="V23" s="135">
        <v>0</v>
      </c>
      <c r="W23" s="120"/>
      <c r="X23" s="130">
        <v>0</v>
      </c>
      <c r="Y23" s="135">
        <v>0</v>
      </c>
      <c r="Z23" s="120"/>
      <c r="AA23" s="130">
        <v>0</v>
      </c>
      <c r="AB23" s="138">
        <v>0</v>
      </c>
      <c r="AC23" s="120"/>
      <c r="AD23" s="130">
        <v>0</v>
      </c>
      <c r="AE23" s="135">
        <v>0</v>
      </c>
      <c r="AF23" s="120"/>
      <c r="AG23" s="130">
        <v>0</v>
      </c>
      <c r="AH23" s="135">
        <v>0</v>
      </c>
      <c r="AI23" s="120"/>
      <c r="AJ23" s="130">
        <v>0</v>
      </c>
      <c r="AK23" s="135">
        <v>0</v>
      </c>
      <c r="AL23" s="120"/>
      <c r="AM23" s="130">
        <v>0</v>
      </c>
      <c r="AN23" s="135">
        <v>0</v>
      </c>
      <c r="AO23" s="120"/>
      <c r="AP23" s="120"/>
      <c r="AQ23" s="38"/>
      <c r="AR23" s="14"/>
      <c r="AS23" s="68" t="s">
        <v>40</v>
      </c>
      <c r="AT23" s="73">
        <v>0</v>
      </c>
      <c r="AU23" s="84">
        <f t="shared" si="3"/>
        <v>0</v>
      </c>
      <c r="AV23" s="73">
        <v>0</v>
      </c>
      <c r="AW23" s="70">
        <f t="shared" si="4"/>
        <v>0</v>
      </c>
      <c r="AX23" s="152"/>
      <c r="AY23" s="24" t="s">
        <v>25</v>
      </c>
    </row>
    <row r="24" spans="1:51" ht="15.75" x14ac:dyDescent="0.25">
      <c r="A24" s="7"/>
      <c r="B24" s="43"/>
      <c r="C24" s="4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4"/>
      <c r="X24" s="5"/>
      <c r="Y24" s="5"/>
      <c r="Z24" s="4"/>
      <c r="AA24" s="4"/>
      <c r="AB24" s="5"/>
      <c r="AC24" s="23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45"/>
      <c r="AO24" s="45"/>
      <c r="AP24" s="46"/>
      <c r="AQ24" s="46"/>
      <c r="AR24" s="7"/>
      <c r="AS24" s="66"/>
      <c r="AT24" s="66"/>
      <c r="AU24" s="66"/>
      <c r="AV24" s="66"/>
      <c r="AW24" s="74"/>
      <c r="AX24" s="7"/>
      <c r="AY24" s="7"/>
    </row>
    <row r="25" spans="1:51" ht="15.75" x14ac:dyDescent="0.25">
      <c r="A25" s="7"/>
      <c r="B25" s="189" t="s">
        <v>50</v>
      </c>
      <c r="C25" s="189"/>
      <c r="D25" s="189"/>
      <c r="E25" s="189"/>
      <c r="F25" s="189"/>
      <c r="G25" s="18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4"/>
      <c r="X25" s="5"/>
      <c r="Y25" s="5"/>
      <c r="Z25" s="4"/>
      <c r="AA25" s="4"/>
      <c r="AB25" s="5"/>
      <c r="AC25" s="23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45"/>
      <c r="AO25" s="45"/>
      <c r="AP25" s="46"/>
      <c r="AQ25" s="46"/>
      <c r="AR25" s="7"/>
      <c r="AS25" s="66"/>
      <c r="AT25" s="66"/>
      <c r="AU25" s="66"/>
      <c r="AV25" s="66"/>
      <c r="AW25" s="74"/>
      <c r="AX25" s="7"/>
      <c r="AY25" s="7"/>
    </row>
    <row r="26" spans="1:51" ht="15.75" x14ac:dyDescent="0.25">
      <c r="A26" s="7"/>
      <c r="B26" s="188" t="s">
        <v>52</v>
      </c>
      <c r="C26" s="188"/>
      <c r="D26" s="188"/>
      <c r="E26" s="188"/>
      <c r="F26" s="188"/>
      <c r="G26" s="188"/>
      <c r="H26" s="1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45"/>
      <c r="AP26" s="46"/>
      <c r="AQ26" s="46"/>
      <c r="AR26" s="7"/>
      <c r="AS26" s="66"/>
      <c r="AT26" s="66"/>
      <c r="AU26" s="66"/>
      <c r="AV26" s="66"/>
      <c r="AW26" s="74"/>
      <c r="AX26" s="7"/>
      <c r="AY26" s="7"/>
    </row>
  </sheetData>
  <mergeCells count="37">
    <mergeCell ref="B26:H26"/>
    <mergeCell ref="A19:A23"/>
    <mergeCell ref="B19:B23"/>
    <mergeCell ref="AX19:AX23"/>
    <mergeCell ref="A9:A13"/>
    <mergeCell ref="B9:B13"/>
    <mergeCell ref="AX9:AX13"/>
    <mergeCell ref="A14:A18"/>
    <mergeCell ref="B14:B18"/>
    <mergeCell ref="AX14:AX18"/>
    <mergeCell ref="B25:G25"/>
    <mergeCell ref="AW2:AW3"/>
    <mergeCell ref="AX2:AX3"/>
    <mergeCell ref="AY2:AY3"/>
    <mergeCell ref="A4:A8"/>
    <mergeCell ref="B4:B8"/>
    <mergeCell ref="AX4:AX8"/>
    <mergeCell ref="AH2:AJ2"/>
    <mergeCell ref="AK2:AM2"/>
    <mergeCell ref="AN2:AP2"/>
    <mergeCell ref="AT2:AT3"/>
    <mergeCell ref="AU2:AU3"/>
    <mergeCell ref="AV2:AV3"/>
    <mergeCell ref="P2:R2"/>
    <mergeCell ref="S2:U2"/>
    <mergeCell ref="V2:X2"/>
    <mergeCell ref="Y2:AA2"/>
    <mergeCell ref="AB2:AD2"/>
    <mergeCell ref="AE2:AG2"/>
    <mergeCell ref="D1:O1"/>
    <mergeCell ref="A2:A3"/>
    <mergeCell ref="B2:B3"/>
    <mergeCell ref="C2:C3"/>
    <mergeCell ref="D2:F2"/>
    <mergeCell ref="G2:I2"/>
    <mergeCell ref="J2:L2"/>
    <mergeCell ref="M2:O2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70" fitToWidth="0" orientation="landscape" r:id="rId1"/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ДЭП2018</vt:lpstr>
      <vt:lpstr>апрель</vt:lpstr>
      <vt:lpstr>ДЭП2018!Область_печати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2018-05-10T05:41:29Z</dcterms:modified>
</cp:coreProperties>
</file>