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595" activeTab="0"/>
  </bookViews>
  <sheets>
    <sheet name="01.12.2017" sheetId="1" r:id="rId1"/>
  </sheets>
  <definedNames>
    <definedName name="_xlnm.Print_Titles" localSheetId="0">'01.12.2017'!$A:$C</definedName>
  </definedNames>
  <calcPr fullCalcOnLoad="1"/>
</workbook>
</file>

<file path=xl/sharedStrings.xml><?xml version="1.0" encoding="utf-8"?>
<sst xmlns="http://schemas.openxmlformats.org/spreadsheetml/2006/main" count="81" uniqueCount="41">
  <si>
    <t>№п/п</t>
  </si>
  <si>
    <t xml:space="preserve">Ответственный исполнитель </t>
  </si>
  <si>
    <t xml:space="preserve">Источник финансирования </t>
  </si>
  <si>
    <t xml:space="preserve">Наименование мероприятий муниципальной программы </t>
  </si>
  <si>
    <t xml:space="preserve">всего </t>
  </si>
  <si>
    <t xml:space="preserve">фактически  профинансировано </t>
  </si>
  <si>
    <t>%</t>
  </si>
  <si>
    <t xml:space="preserve">причины отклонения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</si>
  <si>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</si>
  <si>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</si>
  <si>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</si>
  <si>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</si>
  <si>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</si>
  <si>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</si>
  <si>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</si>
  <si>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</si>
  <si>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 xml:space="preserve">октябрь </t>
  </si>
  <si>
    <t>ноябрь</t>
  </si>
  <si>
    <t>сентябрь</t>
  </si>
  <si>
    <t xml:space="preserve">декабрь </t>
  </si>
  <si>
    <t>план</t>
  </si>
  <si>
    <t>факт</t>
  </si>
  <si>
    <t>окружной бюджет</t>
  </si>
  <si>
    <t>местный бюджет</t>
  </si>
  <si>
    <t xml:space="preserve">привлеченные стредства </t>
  </si>
  <si>
    <t>Подпрограмма 1«Развитие массовой физической культуры и спорта»</t>
  </si>
  <si>
    <t>Подпрограмма 2 «Подготовка спортивного резерва»</t>
  </si>
  <si>
    <t>Муниципальная программа "Развитие физической культуры и спорта в муниципальном образовании город Мегион на 2014-2020 годы"</t>
  </si>
  <si>
    <t xml:space="preserve">Всего  по  муниципальной программе </t>
  </si>
  <si>
    <t xml:space="preserve">Всего  </t>
  </si>
  <si>
    <t xml:space="preserve">Всего </t>
  </si>
  <si>
    <t xml:space="preserve">Приложение к письму </t>
  </si>
  <si>
    <t xml:space="preserve">Сетевой график о финансовом обеспечении реализации муниципальной программы </t>
  </si>
  <si>
    <t xml:space="preserve">                                             в том числе:</t>
  </si>
  <si>
    <t>тел.:5-94-89</t>
  </si>
  <si>
    <t xml:space="preserve">Топчий Марина Александровна </t>
  </si>
  <si>
    <t xml:space="preserve"> "Развитие физической культуры и спорта в муниципальном образовании г.Мегион на 2018 год"</t>
  </si>
  <si>
    <t xml:space="preserve">план на 2018 год </t>
  </si>
  <si>
    <t xml:space="preserve"> Начальник отдела, главный бухгалтер </t>
  </si>
  <si>
    <t xml:space="preserve">Н.Т.Шванова </t>
  </si>
  <si>
    <t>от "__05__"__06_______2018 №_____-ТМ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</si>
</sst>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 ;[Red]\-#,##0.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* #,##0.00;* \-#,##0.00;* &quot;-&quot;??;@"/>
    <numFmt numFmtId="182" formatCode="#,##0.00;[Red]\-#,##0.00;0.00"/>
    <numFmt numFmtId="183" formatCode="[$-FC19]d\ mmmm\ yyyy\ &quot;г.&quot;"/>
    <numFmt numFmtId="184" formatCode="#,##0.00_ ;\-#,##0.00\ "/>
    <numFmt numFmtId="185" formatCode="_-* #,##0.0&quot;р.&quot;_-;\-* #,##0.0&quot;р.&quot;_-;_-* &quot;-&quot;?&quot;р.&quot;_-;_-@_-"/>
    <numFmt numFmtId="186" formatCode="#,##0.0_ ;\-#,##0.0\ "/>
    <numFmt numFmtId="187" formatCode="_-* #,##0.0_р_._-;\-* #,##0.0_р_._-;_-* &quot;-&quot;??_р_.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33" borderId="0" xfId="0" applyFont="1" applyFill="1" applyAlignment="1">
      <alignment/>
    </xf>
    <xf numFmtId="1" fontId="49" fillId="33" borderId="10" xfId="0" applyNumberFormat="1" applyFont="1" applyFill="1" applyBorder="1" applyAlignment="1">
      <alignment horizontal="center" vertical="center"/>
    </xf>
    <xf numFmtId="174" fontId="49" fillId="33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174" fontId="10" fillId="33" borderId="0" xfId="61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186" fontId="4" fillId="33" borderId="10" xfId="61" applyNumberFormat="1" applyFont="1" applyFill="1" applyBorder="1" applyAlignment="1">
      <alignment horizontal="center" vertical="center"/>
    </xf>
    <xf numFmtId="172" fontId="4" fillId="33" borderId="10" xfId="61" applyNumberFormat="1" applyFont="1" applyFill="1" applyBorder="1" applyAlignment="1">
      <alignment horizontal="center" vertical="center"/>
    </xf>
    <xf numFmtId="171" fontId="49" fillId="33" borderId="10" xfId="61" applyFont="1" applyFill="1" applyBorder="1" applyAlignment="1">
      <alignment horizontal="center" vertical="center"/>
    </xf>
    <xf numFmtId="174" fontId="49" fillId="33" borderId="10" xfId="61" applyNumberFormat="1" applyFont="1" applyFill="1" applyBorder="1" applyAlignment="1">
      <alignment horizontal="center" vertical="center"/>
    </xf>
    <xf numFmtId="174" fontId="52" fillId="33" borderId="10" xfId="0" applyNumberFormat="1" applyFont="1" applyFill="1" applyBorder="1" applyAlignment="1">
      <alignment horizontal="center" vertical="center"/>
    </xf>
    <xf numFmtId="186" fontId="49" fillId="33" borderId="10" xfId="61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left" vertical="center"/>
    </xf>
    <xf numFmtId="184" fontId="4" fillId="33" borderId="10" xfId="61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74" fontId="6" fillId="33" borderId="0" xfId="63" applyNumberFormat="1" applyFont="1" applyFill="1" applyAlignment="1">
      <alignment/>
    </xf>
    <xf numFmtId="174" fontId="7" fillId="33" borderId="0" xfId="63" applyNumberFormat="1" applyFont="1" applyFill="1" applyAlignment="1">
      <alignment/>
    </xf>
    <xf numFmtId="171" fontId="49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0" fontId="5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74" fontId="7" fillId="33" borderId="0" xfId="63" applyNumberFormat="1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9" fontId="49" fillId="33" borderId="0" xfId="0" applyNumberFormat="1" applyFont="1" applyFill="1" applyAlignment="1">
      <alignment/>
    </xf>
    <xf numFmtId="0" fontId="49" fillId="33" borderId="0" xfId="0" applyFont="1" applyFill="1" applyAlignment="1">
      <alignment horizontal="center" vertical="center"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49" fontId="49" fillId="33" borderId="11" xfId="0" applyNumberFormat="1" applyFont="1" applyFill="1" applyBorder="1" applyAlignment="1">
      <alignment horizontal="left" vertical="center" wrapText="1"/>
    </xf>
    <xf numFmtId="49" fontId="49" fillId="33" borderId="12" xfId="0" applyNumberFormat="1" applyFont="1" applyFill="1" applyBorder="1" applyAlignment="1">
      <alignment horizontal="left" vertical="center" wrapText="1"/>
    </xf>
    <xf numFmtId="49" fontId="49" fillId="33" borderId="13" xfId="0" applyNumberFormat="1" applyFont="1" applyFill="1" applyBorder="1" applyAlignment="1">
      <alignment horizontal="left" vertical="center" wrapText="1"/>
    </xf>
    <xf numFmtId="49" fontId="49" fillId="33" borderId="14" xfId="0" applyNumberFormat="1" applyFont="1" applyFill="1" applyBorder="1" applyAlignment="1">
      <alignment horizontal="left" vertical="center" wrapText="1"/>
    </xf>
    <xf numFmtId="49" fontId="49" fillId="33" borderId="0" xfId="0" applyNumberFormat="1" applyFont="1" applyFill="1" applyBorder="1" applyAlignment="1">
      <alignment horizontal="left" vertical="center" wrapText="1"/>
    </xf>
    <xf numFmtId="49" fontId="49" fillId="33" borderId="15" xfId="0" applyNumberFormat="1" applyFont="1" applyFill="1" applyBorder="1" applyAlignment="1">
      <alignment horizontal="left" vertical="center" wrapText="1"/>
    </xf>
    <xf numFmtId="49" fontId="49" fillId="33" borderId="16" xfId="0" applyNumberFormat="1" applyFont="1" applyFill="1" applyBorder="1" applyAlignment="1">
      <alignment horizontal="left" vertical="center" wrapText="1"/>
    </xf>
    <xf numFmtId="49" fontId="49" fillId="33" borderId="17" xfId="0" applyNumberFormat="1" applyFont="1" applyFill="1" applyBorder="1" applyAlignment="1">
      <alignment horizontal="left" vertical="center" wrapText="1"/>
    </xf>
    <xf numFmtId="49" fontId="49" fillId="33" borderId="18" xfId="0" applyNumberFormat="1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60" workbookViewId="0" topLeftCell="A4">
      <selection activeCell="F11" sqref="F11"/>
    </sheetView>
  </sheetViews>
  <sheetFormatPr defaultColWidth="9.140625" defaultRowHeight="15"/>
  <cols>
    <col min="1" max="1" width="6.00390625" style="3" customWidth="1"/>
    <col min="2" max="2" width="14.28125" style="4" customWidth="1"/>
    <col min="3" max="3" width="4.140625" style="3" hidden="1" customWidth="1"/>
    <col min="4" max="4" width="17.57421875" style="3" customWidth="1"/>
    <col min="5" max="5" width="15.00390625" style="11" customWidth="1"/>
    <col min="6" max="6" width="11.7109375" style="3" customWidth="1"/>
    <col min="7" max="7" width="7.7109375" style="3" customWidth="1"/>
    <col min="8" max="8" width="11.421875" style="3" bestFit="1" customWidth="1"/>
    <col min="9" max="9" width="10.57421875" style="3" customWidth="1"/>
    <col min="10" max="10" width="7.421875" style="3" customWidth="1"/>
    <col min="11" max="11" width="14.140625" style="3" customWidth="1"/>
    <col min="12" max="12" width="10.28125" style="3" customWidth="1"/>
    <col min="13" max="13" width="8.7109375" style="3" customWidth="1"/>
    <col min="14" max="14" width="12.00390625" style="3" customWidth="1"/>
    <col min="15" max="15" width="11.28125" style="3" customWidth="1"/>
    <col min="16" max="16" width="9.7109375" style="3" customWidth="1"/>
    <col min="17" max="17" width="13.8515625" style="3" customWidth="1"/>
    <col min="18" max="18" width="12.140625" style="3" customWidth="1"/>
    <col min="19" max="19" width="10.28125" style="3" customWidth="1"/>
    <col min="20" max="20" width="13.7109375" style="3" customWidth="1"/>
    <col min="21" max="21" width="11.57421875" style="3" customWidth="1"/>
    <col min="22" max="22" width="7.8515625" style="3" customWidth="1"/>
    <col min="23" max="23" width="9.7109375" style="3" customWidth="1"/>
    <col min="24" max="24" width="10.8515625" style="3" customWidth="1"/>
    <col min="25" max="25" width="8.7109375" style="3" customWidth="1"/>
    <col min="26" max="26" width="12.00390625" style="3" customWidth="1"/>
    <col min="27" max="27" width="11.140625" style="3" customWidth="1"/>
    <col min="28" max="28" width="8.7109375" style="3" customWidth="1"/>
    <col min="29" max="29" width="10.8515625" style="3" customWidth="1"/>
    <col min="30" max="31" width="8.7109375" style="3" customWidth="1"/>
    <col min="32" max="32" width="11.57421875" style="3" customWidth="1"/>
    <col min="33" max="34" width="8.7109375" style="3" customWidth="1"/>
    <col min="35" max="35" width="12.8515625" style="3" customWidth="1"/>
    <col min="36" max="36" width="10.140625" style="3" customWidth="1"/>
    <col min="37" max="37" width="8.7109375" style="3" customWidth="1"/>
    <col min="38" max="38" width="13.421875" style="3" customWidth="1"/>
    <col min="39" max="39" width="10.421875" style="3" customWidth="1"/>
    <col min="40" max="40" width="8.7109375" style="3" customWidth="1"/>
    <col min="41" max="41" width="11.421875" style="3" customWidth="1"/>
    <col min="42" max="43" width="8.7109375" style="3" customWidth="1"/>
    <col min="44" max="44" width="22.28125" style="3" customWidth="1"/>
    <col min="45" max="16384" width="9.140625" style="3" customWidth="1"/>
  </cols>
  <sheetData>
    <row r="1" spans="1:44" s="2" customFormat="1" ht="15">
      <c r="A1" s="1"/>
      <c r="B1" s="38"/>
      <c r="C1" s="1"/>
      <c r="D1" s="1"/>
      <c r="E1" s="46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2" t="s">
        <v>31</v>
      </c>
      <c r="V1" s="1"/>
      <c r="W1" s="1"/>
      <c r="X1" s="1"/>
      <c r="Y1" s="1"/>
      <c r="Z1" s="1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2" customFormat="1" ht="15">
      <c r="A2" s="1"/>
      <c r="B2" s="38"/>
      <c r="C2" s="1"/>
      <c r="D2" s="1"/>
      <c r="E2" s="46"/>
      <c r="F2" s="1"/>
      <c r="G2" s="1"/>
      <c r="H2" s="1"/>
      <c r="I2" s="1"/>
      <c r="J2" s="1"/>
      <c r="K2" s="1"/>
      <c r="L2" s="1"/>
      <c r="M2" s="12"/>
      <c r="N2" s="1"/>
      <c r="O2" s="1"/>
      <c r="P2" s="1"/>
      <c r="Q2" s="1"/>
      <c r="R2" s="1"/>
      <c r="S2" s="1"/>
      <c r="T2" s="1"/>
      <c r="U2" s="12" t="s">
        <v>40</v>
      </c>
      <c r="V2" s="1"/>
      <c r="W2" s="1"/>
      <c r="X2" s="1"/>
      <c r="Y2" s="1"/>
      <c r="Z2" s="1"/>
      <c r="AA2" s="1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9" s="1" customFormat="1" ht="1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1" customFormat="1" ht="15">
      <c r="A4" s="53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2" s="1" customFormat="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V5" s="47"/>
    </row>
    <row r="6" spans="2:5" s="1" customFormat="1" ht="12" customHeight="1">
      <c r="B6" s="38"/>
      <c r="E6" s="46"/>
    </row>
    <row r="7" spans="1:44" s="48" customFormat="1" ht="39.75" customHeight="1">
      <c r="A7" s="72" t="s">
        <v>0</v>
      </c>
      <c r="B7" s="75" t="s">
        <v>3</v>
      </c>
      <c r="C7" s="75" t="s">
        <v>1</v>
      </c>
      <c r="D7" s="75" t="s">
        <v>2</v>
      </c>
      <c r="E7" s="81" t="s">
        <v>4</v>
      </c>
      <c r="F7" s="82"/>
      <c r="G7" s="83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 t="s">
        <v>7</v>
      </c>
    </row>
    <row r="8" spans="1:44" s="48" customFormat="1" ht="39.75" customHeight="1">
      <c r="A8" s="73"/>
      <c r="B8" s="76"/>
      <c r="C8" s="76"/>
      <c r="D8" s="76"/>
      <c r="E8" s="78" t="s">
        <v>37</v>
      </c>
      <c r="F8" s="75" t="s">
        <v>5</v>
      </c>
      <c r="G8" s="75" t="s">
        <v>6</v>
      </c>
      <c r="H8" s="80" t="s">
        <v>8</v>
      </c>
      <c r="I8" s="80"/>
      <c r="J8" s="80"/>
      <c r="K8" s="80" t="s">
        <v>9</v>
      </c>
      <c r="L8" s="80"/>
      <c r="M8" s="80"/>
      <c r="N8" s="80" t="s">
        <v>10</v>
      </c>
      <c r="O8" s="80"/>
      <c r="P8" s="80"/>
      <c r="Q8" s="80" t="s">
        <v>11</v>
      </c>
      <c r="R8" s="80"/>
      <c r="S8" s="80"/>
      <c r="T8" s="80" t="s">
        <v>12</v>
      </c>
      <c r="U8" s="80"/>
      <c r="V8" s="80"/>
      <c r="W8" s="80" t="s">
        <v>13</v>
      </c>
      <c r="X8" s="80"/>
      <c r="Y8" s="80"/>
      <c r="Z8" s="80" t="s">
        <v>14</v>
      </c>
      <c r="AA8" s="80"/>
      <c r="AB8" s="80"/>
      <c r="AC8" s="80" t="s">
        <v>15</v>
      </c>
      <c r="AD8" s="80"/>
      <c r="AE8" s="80"/>
      <c r="AF8" s="80" t="s">
        <v>18</v>
      </c>
      <c r="AG8" s="80"/>
      <c r="AH8" s="80"/>
      <c r="AI8" s="80" t="s">
        <v>16</v>
      </c>
      <c r="AJ8" s="80"/>
      <c r="AK8" s="80"/>
      <c r="AL8" s="80" t="s">
        <v>17</v>
      </c>
      <c r="AM8" s="80"/>
      <c r="AN8" s="80"/>
      <c r="AO8" s="80" t="s">
        <v>19</v>
      </c>
      <c r="AP8" s="80"/>
      <c r="AQ8" s="80"/>
      <c r="AR8" s="80"/>
    </row>
    <row r="9" spans="1:44" s="48" customFormat="1" ht="39.75" customHeight="1">
      <c r="A9" s="74"/>
      <c r="B9" s="77"/>
      <c r="C9" s="77"/>
      <c r="D9" s="77"/>
      <c r="E9" s="79"/>
      <c r="F9" s="77"/>
      <c r="G9" s="77"/>
      <c r="H9" s="44" t="s">
        <v>20</v>
      </c>
      <c r="I9" s="44" t="s">
        <v>21</v>
      </c>
      <c r="J9" s="44" t="s">
        <v>6</v>
      </c>
      <c r="K9" s="44" t="s">
        <v>20</v>
      </c>
      <c r="L9" s="44" t="s">
        <v>21</v>
      </c>
      <c r="M9" s="44" t="s">
        <v>6</v>
      </c>
      <c r="N9" s="45" t="s">
        <v>20</v>
      </c>
      <c r="O9" s="45" t="s">
        <v>21</v>
      </c>
      <c r="P9" s="45" t="s">
        <v>6</v>
      </c>
      <c r="Q9" s="52" t="s">
        <v>20</v>
      </c>
      <c r="R9" s="52" t="s">
        <v>21</v>
      </c>
      <c r="S9" s="52" t="s">
        <v>6</v>
      </c>
      <c r="T9" s="44" t="s">
        <v>20</v>
      </c>
      <c r="U9" s="44" t="s">
        <v>21</v>
      </c>
      <c r="V9" s="44" t="s">
        <v>6</v>
      </c>
      <c r="W9" s="44" t="s">
        <v>20</v>
      </c>
      <c r="X9" s="44" t="s">
        <v>21</v>
      </c>
      <c r="Y9" s="44" t="s">
        <v>6</v>
      </c>
      <c r="Z9" s="44" t="s">
        <v>20</v>
      </c>
      <c r="AA9" s="44" t="s">
        <v>21</v>
      </c>
      <c r="AB9" s="44" t="s">
        <v>6</v>
      </c>
      <c r="AC9" s="44" t="s">
        <v>20</v>
      </c>
      <c r="AD9" s="44" t="s">
        <v>21</v>
      </c>
      <c r="AE9" s="44" t="s">
        <v>6</v>
      </c>
      <c r="AF9" s="44" t="s">
        <v>20</v>
      </c>
      <c r="AG9" s="44" t="s">
        <v>21</v>
      </c>
      <c r="AH9" s="44" t="s">
        <v>6</v>
      </c>
      <c r="AI9" s="44" t="s">
        <v>20</v>
      </c>
      <c r="AJ9" s="44" t="s">
        <v>21</v>
      </c>
      <c r="AK9" s="44" t="s">
        <v>6</v>
      </c>
      <c r="AL9" s="44" t="s">
        <v>20</v>
      </c>
      <c r="AM9" s="44" t="s">
        <v>21</v>
      </c>
      <c r="AN9" s="44" t="s">
        <v>6</v>
      </c>
      <c r="AO9" s="44" t="s">
        <v>20</v>
      </c>
      <c r="AP9" s="44" t="s">
        <v>21</v>
      </c>
      <c r="AQ9" s="44" t="s">
        <v>6</v>
      </c>
      <c r="AR9" s="44"/>
    </row>
    <row r="10" spans="1:44" s="48" customFormat="1" ht="15.75" customHeight="1">
      <c r="A10" s="7">
        <v>1</v>
      </c>
      <c r="B10" s="7">
        <v>2</v>
      </c>
      <c r="C10" s="7">
        <v>3</v>
      </c>
      <c r="D10" s="7">
        <v>3</v>
      </c>
      <c r="E10" s="13">
        <v>4</v>
      </c>
      <c r="F10" s="7">
        <v>4.7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7">
        <v>32</v>
      </c>
      <c r="AH10" s="7">
        <v>33</v>
      </c>
      <c r="AI10" s="7">
        <v>34</v>
      </c>
      <c r="AJ10" s="7">
        <v>35</v>
      </c>
      <c r="AK10" s="7">
        <v>36</v>
      </c>
      <c r="AL10" s="7">
        <v>37</v>
      </c>
      <c r="AM10" s="7">
        <v>38</v>
      </c>
      <c r="AN10" s="7">
        <v>39</v>
      </c>
      <c r="AO10" s="7">
        <v>40</v>
      </c>
      <c r="AP10" s="7">
        <v>41</v>
      </c>
      <c r="AQ10" s="7">
        <v>42</v>
      </c>
      <c r="AR10" s="7">
        <v>43</v>
      </c>
    </row>
    <row r="11" spans="1:44" s="50" customFormat="1" ht="45">
      <c r="A11" s="54" t="s">
        <v>27</v>
      </c>
      <c r="B11" s="55"/>
      <c r="C11" s="56"/>
      <c r="D11" s="14" t="s">
        <v>28</v>
      </c>
      <c r="E11" s="15">
        <f>E12+E13</f>
        <v>464511.5</v>
      </c>
      <c r="F11" s="16">
        <f>F15+F19</f>
        <v>98656.9</v>
      </c>
      <c r="G11" s="9">
        <f>F11/E11*100</f>
        <v>21.238849845482836</v>
      </c>
      <c r="H11" s="8">
        <f>H12+H13+H14</f>
        <v>17075</v>
      </c>
      <c r="I11" s="8">
        <f>I12+I13</f>
        <v>5296.5</v>
      </c>
      <c r="J11" s="49">
        <f>I11/H11*100</f>
        <v>31.0190336749634</v>
      </c>
      <c r="K11" s="8">
        <f>K12+K13+K14</f>
        <v>27567.800000000003</v>
      </c>
      <c r="L11" s="8">
        <f>L12+L13+L14</f>
        <v>11634.1</v>
      </c>
      <c r="M11" s="9">
        <f>L11/K11*100</f>
        <v>42.201771632121535</v>
      </c>
      <c r="N11" s="8">
        <f>N12+N13+N14</f>
        <v>26084.300000000003</v>
      </c>
      <c r="O11" s="8">
        <f>O12+O13+O14</f>
        <v>31621.800000000003</v>
      </c>
      <c r="P11" s="9">
        <f>O11/N11*100</f>
        <v>121.22924517813398</v>
      </c>
      <c r="Q11" s="17">
        <f>Q12+Q13+Q14</f>
        <v>27636.399999999998</v>
      </c>
      <c r="R11" s="8">
        <f>R12+R13+R14</f>
        <v>25350.8</v>
      </c>
      <c r="S11" s="9">
        <f>R11/Q11*100</f>
        <v>91.72974772401615</v>
      </c>
      <c r="T11" s="18">
        <f>T12+T13+T14</f>
        <v>28920.199999999997</v>
      </c>
      <c r="U11" s="8">
        <f>U12+U13+U14</f>
        <v>24753.7</v>
      </c>
      <c r="V11" s="9">
        <f>U11/T11*100</f>
        <v>85.59311484706193</v>
      </c>
      <c r="W11" s="18">
        <f>W12+W13+W14</f>
        <v>29816.800000000003</v>
      </c>
      <c r="X11" s="8">
        <f>X12+X13+X14</f>
        <v>0</v>
      </c>
      <c r="Y11" s="9">
        <f>X11/W11*100</f>
        <v>0</v>
      </c>
      <c r="Z11" s="8">
        <f>Z12+Z13+Z14</f>
        <v>29660.7</v>
      </c>
      <c r="AA11" s="8">
        <f>AA12+AA13+AA14</f>
        <v>0</v>
      </c>
      <c r="AB11" s="9">
        <f>AA11/Z11*100</f>
        <v>0</v>
      </c>
      <c r="AC11" s="8">
        <f>AC12+AC13+AC14</f>
        <v>31659.200000000004</v>
      </c>
      <c r="AD11" s="8">
        <f>AD12+AD13+AD14</f>
        <v>0</v>
      </c>
      <c r="AE11" s="9">
        <f>AD11/AC11*100</f>
        <v>0</v>
      </c>
      <c r="AF11" s="8">
        <f>AF12+AF13+AF14</f>
        <v>29626.7</v>
      </c>
      <c r="AG11" s="8">
        <f>AG12+AG13+AG14</f>
        <v>0</v>
      </c>
      <c r="AH11" s="9">
        <f>AG11/AF11*100</f>
        <v>0</v>
      </c>
      <c r="AI11" s="8">
        <f>AI12+AI13+AI14</f>
        <v>29980.800000000003</v>
      </c>
      <c r="AJ11" s="8">
        <f>AJ12+AJ13+AJ14</f>
        <v>0</v>
      </c>
      <c r="AK11" s="9">
        <f>AJ11/AI11*100</f>
        <v>0</v>
      </c>
      <c r="AL11" s="8">
        <f>AL12+AL13+AL14</f>
        <v>158916</v>
      </c>
      <c r="AM11" s="8">
        <f>AM12+AM13+AM14</f>
        <v>0</v>
      </c>
      <c r="AN11" s="10">
        <f aca="true" t="shared" si="0" ref="AN11:AN21">AM11/AL11*100</f>
        <v>0</v>
      </c>
      <c r="AO11" s="8">
        <f>AO12+AO13+AO14</f>
        <v>27567.6</v>
      </c>
      <c r="AP11" s="8"/>
      <c r="AQ11" s="19">
        <f aca="true" t="shared" si="1" ref="AQ11:AQ20">AP11/AO11*100</f>
        <v>0</v>
      </c>
      <c r="AR11" s="8"/>
    </row>
    <row r="12" spans="1:44" s="50" customFormat="1" ht="39.75" customHeight="1">
      <c r="A12" s="57"/>
      <c r="B12" s="58"/>
      <c r="C12" s="59"/>
      <c r="D12" s="14" t="s">
        <v>22</v>
      </c>
      <c r="E12" s="15">
        <f>E16+E20</f>
        <v>292498.5</v>
      </c>
      <c r="F12" s="16">
        <f>F16+F20</f>
        <v>37625.4</v>
      </c>
      <c r="G12" s="9">
        <f aca="true" t="shared" si="2" ref="G12:G21">F12/E12*100</f>
        <v>12.863450581797856</v>
      </c>
      <c r="H12" s="8">
        <f>H16+H20</f>
        <v>4553.400000000001</v>
      </c>
      <c r="I12" s="8">
        <f>I16+I20</f>
        <v>0</v>
      </c>
      <c r="J12" s="49">
        <f aca="true" t="shared" si="3" ref="J12:J21">I12/H12*100</f>
        <v>0</v>
      </c>
      <c r="K12" s="8">
        <f>K16+K20</f>
        <v>13601.7</v>
      </c>
      <c r="L12" s="8">
        <f>L16+L20</f>
        <v>586.4</v>
      </c>
      <c r="M12" s="9">
        <f aca="true" t="shared" si="4" ref="M12:M21">L12/K12*100</f>
        <v>4.31122580265702</v>
      </c>
      <c r="N12" s="8">
        <f>N16+N20</f>
        <v>13601.5</v>
      </c>
      <c r="O12" s="8">
        <f>O16+O20</f>
        <v>14316.1</v>
      </c>
      <c r="P12" s="9">
        <f aca="true" t="shared" si="5" ref="P12:P21">O12/N12*100</f>
        <v>105.25383229790832</v>
      </c>
      <c r="Q12" s="17">
        <f>Q16+Q20</f>
        <v>13660.3</v>
      </c>
      <c r="R12" s="8">
        <f>R16+R20</f>
        <v>11192.4</v>
      </c>
      <c r="S12" s="9">
        <f>R12/Q12*100</f>
        <v>81.933778906759</v>
      </c>
      <c r="T12" s="17">
        <f>T16+T20</f>
        <v>13731.5</v>
      </c>
      <c r="U12" s="8">
        <f>U16+U20</f>
        <v>11530.5</v>
      </c>
      <c r="V12" s="9">
        <f>U12/T12*100</f>
        <v>83.97116119870371</v>
      </c>
      <c r="W12" s="18">
        <f>W16+W20</f>
        <v>15849.6</v>
      </c>
      <c r="X12" s="8">
        <f>X16+X20</f>
        <v>0</v>
      </c>
      <c r="Y12" s="9">
        <f>X12/W12*100</f>
        <v>0</v>
      </c>
      <c r="Z12" s="8">
        <f>Z16+Z20</f>
        <v>13801.5</v>
      </c>
      <c r="AA12" s="8">
        <f>AA16+AA20</f>
        <v>0</v>
      </c>
      <c r="AB12" s="9">
        <f>AA12/Z12*100</f>
        <v>0</v>
      </c>
      <c r="AC12" s="8">
        <f>AC16+AC20</f>
        <v>15800.000000000002</v>
      </c>
      <c r="AD12" s="8">
        <f>AD16+AD20</f>
        <v>0</v>
      </c>
      <c r="AE12" s="9">
        <f>AD12/AC12*100</f>
        <v>0</v>
      </c>
      <c r="AF12" s="8">
        <f>AF16+AF20</f>
        <v>13601.5</v>
      </c>
      <c r="AG12" s="8">
        <f>AG16+AG20</f>
        <v>0</v>
      </c>
      <c r="AH12" s="9">
        <f>AG12/AF12*100</f>
        <v>0</v>
      </c>
      <c r="AI12" s="8">
        <f>AI16+AI20</f>
        <v>15848.800000000001</v>
      </c>
      <c r="AJ12" s="8">
        <f>AJ16+AJ20</f>
        <v>0</v>
      </c>
      <c r="AK12" s="9">
        <f>AJ12/AI12*100</f>
        <v>0</v>
      </c>
      <c r="AL12" s="8">
        <f>AL16+AL20</f>
        <v>144847.2</v>
      </c>
      <c r="AM12" s="8">
        <f>AM16+AM20</f>
        <v>0</v>
      </c>
      <c r="AN12" s="10">
        <f t="shared" si="0"/>
        <v>0</v>
      </c>
      <c r="AO12" s="8">
        <f>AO16+AO20</f>
        <v>13601.5</v>
      </c>
      <c r="AP12" s="8"/>
      <c r="AQ12" s="19">
        <f t="shared" si="1"/>
        <v>0</v>
      </c>
      <c r="AR12" s="8"/>
    </row>
    <row r="13" spans="1:44" s="50" customFormat="1" ht="39.75" customHeight="1">
      <c r="A13" s="57"/>
      <c r="B13" s="58"/>
      <c r="C13" s="59"/>
      <c r="D13" s="14" t="s">
        <v>23</v>
      </c>
      <c r="E13" s="15">
        <f>E17+E21</f>
        <v>172013</v>
      </c>
      <c r="F13" s="16">
        <f>F17+F21</f>
        <v>61031.5</v>
      </c>
      <c r="G13" s="9">
        <f t="shared" si="2"/>
        <v>35.48074854807485</v>
      </c>
      <c r="H13" s="8">
        <f>H17+H21</f>
        <v>12521.599999999999</v>
      </c>
      <c r="I13" s="8">
        <f>I17+I21</f>
        <v>5296.5</v>
      </c>
      <c r="J13" s="49">
        <f t="shared" si="3"/>
        <v>42.29890748786098</v>
      </c>
      <c r="K13" s="8">
        <f>K17+K21</f>
        <v>13966.1</v>
      </c>
      <c r="L13" s="8">
        <f>L17+L21</f>
        <v>11047.7</v>
      </c>
      <c r="M13" s="9">
        <f t="shared" si="4"/>
        <v>79.103686784428</v>
      </c>
      <c r="N13" s="8">
        <f>N17+N21</f>
        <v>12482.800000000001</v>
      </c>
      <c r="O13" s="8">
        <f>O17+O21</f>
        <v>17305.7</v>
      </c>
      <c r="P13" s="9">
        <f t="shared" si="5"/>
        <v>138.63636363636363</v>
      </c>
      <c r="Q13" s="17">
        <f>Q17+Q21</f>
        <v>13976.099999999999</v>
      </c>
      <c r="R13" s="8">
        <f>R17+R21</f>
        <v>14158.4</v>
      </c>
      <c r="S13" s="9">
        <f>R13/Q13*100</f>
        <v>101.30436960239267</v>
      </c>
      <c r="T13" s="18">
        <f>T17+T21</f>
        <v>15188.699999999999</v>
      </c>
      <c r="U13" s="8">
        <f>U17+U21</f>
        <v>13223.2</v>
      </c>
      <c r="V13" s="9">
        <f>U13/T13*100</f>
        <v>87.05945867651612</v>
      </c>
      <c r="W13" s="18">
        <f>W17+W21</f>
        <v>13967.2</v>
      </c>
      <c r="X13" s="8">
        <f>X17+X21</f>
        <v>0</v>
      </c>
      <c r="Y13" s="9">
        <f>X13/W13*100</f>
        <v>0</v>
      </c>
      <c r="Z13" s="8">
        <f>Z17+Z21</f>
        <v>15859.2</v>
      </c>
      <c r="AA13" s="8">
        <f>AA17+AA21</f>
        <v>0</v>
      </c>
      <c r="AB13" s="9">
        <f>AA13/Z13*100</f>
        <v>0</v>
      </c>
      <c r="AC13" s="8">
        <f>AC17+AC21</f>
        <v>15859.2</v>
      </c>
      <c r="AD13" s="8">
        <f>AD17+AD21</f>
        <v>0</v>
      </c>
      <c r="AE13" s="9">
        <f>AD13/AC13*100</f>
        <v>0</v>
      </c>
      <c r="AF13" s="8">
        <f>AF17+AF21</f>
        <v>16025.2</v>
      </c>
      <c r="AG13" s="8">
        <f>AG17+AG21</f>
        <v>0</v>
      </c>
      <c r="AH13" s="9">
        <f>AG13/AF13*100</f>
        <v>0</v>
      </c>
      <c r="AI13" s="8">
        <f>AI17+AI21</f>
        <v>14132</v>
      </c>
      <c r="AJ13" s="8">
        <f>AJ17+AJ21</f>
        <v>0</v>
      </c>
      <c r="AK13" s="9">
        <f>AJ13/AI13*100</f>
        <v>0</v>
      </c>
      <c r="AL13" s="8">
        <f>AL17+AL21</f>
        <v>14068.8</v>
      </c>
      <c r="AM13" s="8">
        <f>AM17+AM21</f>
        <v>0</v>
      </c>
      <c r="AN13" s="10">
        <f t="shared" si="0"/>
        <v>0</v>
      </c>
      <c r="AO13" s="8">
        <f>AO17+AO21</f>
        <v>13966.1</v>
      </c>
      <c r="AP13" s="8"/>
      <c r="AQ13" s="19">
        <f t="shared" si="1"/>
        <v>0</v>
      </c>
      <c r="AR13" s="8"/>
    </row>
    <row r="14" spans="1:44" s="50" customFormat="1" ht="39.75" customHeight="1">
      <c r="A14" s="60"/>
      <c r="B14" s="61"/>
      <c r="C14" s="62"/>
      <c r="D14" s="14" t="s">
        <v>24</v>
      </c>
      <c r="E14" s="15"/>
      <c r="F14" s="16"/>
      <c r="G14" s="9"/>
      <c r="H14" s="8"/>
      <c r="I14" s="8"/>
      <c r="J14" s="49"/>
      <c r="K14" s="8"/>
      <c r="L14" s="8"/>
      <c r="M14" s="9"/>
      <c r="N14" s="8"/>
      <c r="O14" s="8"/>
      <c r="P14" s="9"/>
      <c r="Q14" s="17"/>
      <c r="R14" s="17"/>
      <c r="S14" s="9"/>
      <c r="T14" s="18"/>
      <c r="U14" s="8"/>
      <c r="V14" s="9"/>
      <c r="W14" s="18"/>
      <c r="X14" s="8"/>
      <c r="Y14" s="9"/>
      <c r="Z14" s="8">
        <f>Z18+Z22</f>
        <v>0</v>
      </c>
      <c r="AA14" s="8"/>
      <c r="AB14" s="9"/>
      <c r="AC14" s="8">
        <f>AC18+AC22</f>
        <v>0</v>
      </c>
      <c r="AD14" s="8"/>
      <c r="AE14" s="9"/>
      <c r="AF14" s="8">
        <f>AF18+AF22</f>
        <v>0</v>
      </c>
      <c r="AG14" s="8"/>
      <c r="AH14" s="19"/>
      <c r="AI14" s="8">
        <f>AI18+AI22</f>
        <v>0</v>
      </c>
      <c r="AJ14" s="8"/>
      <c r="AK14" s="8"/>
      <c r="AL14" s="8">
        <f>AL18+AL22</f>
        <v>0</v>
      </c>
      <c r="AM14" s="8"/>
      <c r="AN14" s="10"/>
      <c r="AO14" s="8">
        <f>AO18+AO22</f>
        <v>0</v>
      </c>
      <c r="AP14" s="8"/>
      <c r="AQ14" s="19"/>
      <c r="AR14" s="8"/>
    </row>
    <row r="15" spans="1:44" s="51" customFormat="1" ht="39.75" customHeight="1">
      <c r="A15" s="54" t="s">
        <v>25</v>
      </c>
      <c r="B15" s="55"/>
      <c r="C15" s="56"/>
      <c r="D15" s="14" t="s">
        <v>30</v>
      </c>
      <c r="E15" s="15">
        <f>E16+E17</f>
        <v>457499.4</v>
      </c>
      <c r="F15" s="16">
        <f aca="true" t="shared" si="6" ref="F15:F21">I15+L15+O15+R15+U15+X15+AA15+AD15+AG15+AJ15+AM15+AP15</f>
        <v>95804.4</v>
      </c>
      <c r="G15" s="9">
        <f t="shared" si="2"/>
        <v>20.94087992246547</v>
      </c>
      <c r="H15" s="8">
        <f>H16+H17</f>
        <v>16810.4</v>
      </c>
      <c r="I15" s="8">
        <f>I16+I17</f>
        <v>5170.9</v>
      </c>
      <c r="J15" s="49">
        <f>I15/H15*100</f>
        <v>30.76012468471898</v>
      </c>
      <c r="K15" s="8">
        <f>K16+K17</f>
        <v>27105.2</v>
      </c>
      <c r="L15" s="8">
        <f>L16+L17</f>
        <v>11230.1</v>
      </c>
      <c r="M15" s="9">
        <f t="shared" si="4"/>
        <v>41.43153343269926</v>
      </c>
      <c r="N15" s="8">
        <f>N16+N17</f>
        <v>25631.6</v>
      </c>
      <c r="O15" s="8">
        <f>O16+O17</f>
        <v>30774</v>
      </c>
      <c r="P15" s="9">
        <f>O15/N15*100</f>
        <v>120.06273506140859</v>
      </c>
      <c r="Q15" s="17">
        <f>Q16+Q17</f>
        <v>27115</v>
      </c>
      <c r="R15" s="8">
        <f>R16+R17</f>
        <v>24424.4</v>
      </c>
      <c r="S15" s="9">
        <f>R15/Q15*100</f>
        <v>90.07707910750507</v>
      </c>
      <c r="T15" s="18">
        <f>T16+T17</f>
        <v>28225.8</v>
      </c>
      <c r="U15" s="8">
        <f>U16+U17</f>
        <v>24205</v>
      </c>
      <c r="V15" s="9">
        <f>U15/T15*100</f>
        <v>85.75487674397183</v>
      </c>
      <c r="W15" s="18">
        <f>W16+W17</f>
        <v>29353.4</v>
      </c>
      <c r="X15" s="8">
        <f>X16+X17</f>
        <v>0</v>
      </c>
      <c r="Y15" s="9">
        <f>X15/W15*100</f>
        <v>0</v>
      </c>
      <c r="Z15" s="8">
        <f>Z16+Z17</f>
        <v>28998.1</v>
      </c>
      <c r="AA15" s="8">
        <f>AA16+AA17</f>
        <v>0</v>
      </c>
      <c r="AB15" s="9">
        <f>AA15/Z15*100</f>
        <v>0</v>
      </c>
      <c r="AC15" s="8">
        <f>AC16+AC17</f>
        <v>31196.600000000002</v>
      </c>
      <c r="AD15" s="8">
        <f>AD16+AD17</f>
        <v>0</v>
      </c>
      <c r="AE15" s="9">
        <f>AD15/AC15*100</f>
        <v>0</v>
      </c>
      <c r="AF15" s="8">
        <f>AF16+AF17</f>
        <v>28812.4</v>
      </c>
      <c r="AG15" s="8">
        <f>AG16+AG17</f>
        <v>0</v>
      </c>
      <c r="AH15" s="9">
        <f>AG15/AF15*100</f>
        <v>0</v>
      </c>
      <c r="AI15" s="8">
        <f>AI16+AI17</f>
        <v>29166.6</v>
      </c>
      <c r="AJ15" s="8">
        <f>AJ16+AJ17</f>
        <v>0</v>
      </c>
      <c r="AK15" s="9">
        <f>AJ15/AI15*100</f>
        <v>0</v>
      </c>
      <c r="AL15" s="8">
        <f>AL16+AL17</f>
        <v>158165</v>
      </c>
      <c r="AM15" s="8">
        <f>AM16+AM17</f>
        <v>0</v>
      </c>
      <c r="AN15" s="10">
        <f t="shared" si="0"/>
        <v>0</v>
      </c>
      <c r="AO15" s="8">
        <f>AO16+AO17</f>
        <v>26919.3</v>
      </c>
      <c r="AP15" s="8"/>
      <c r="AQ15" s="19"/>
      <c r="AR15" s="8"/>
    </row>
    <row r="16" spans="1:44" s="51" customFormat="1" ht="39.75" customHeight="1">
      <c r="A16" s="57"/>
      <c r="B16" s="58"/>
      <c r="C16" s="59"/>
      <c r="D16" s="14" t="s">
        <v>22</v>
      </c>
      <c r="E16" s="15">
        <f>H16+K16+N16+Q16+T16+W16+Z16+AC16+AF16+AI16+AL16+AO16</f>
        <v>290757.5</v>
      </c>
      <c r="F16" s="16">
        <f>I16+L16+O16+R16+U16+X16+AA16+AD16+AG16+AJ16+AM16+AP16</f>
        <v>37185.4</v>
      </c>
      <c r="G16" s="9">
        <f>F16/E16*100</f>
        <v>12.789145593836789</v>
      </c>
      <c r="H16" s="8">
        <v>4494.6</v>
      </c>
      <c r="I16" s="8">
        <v>0</v>
      </c>
      <c r="J16" s="49">
        <f t="shared" si="3"/>
        <v>0</v>
      </c>
      <c r="K16" s="8">
        <v>13484.1</v>
      </c>
      <c r="L16" s="8">
        <v>586.4</v>
      </c>
      <c r="M16" s="9">
        <f t="shared" si="4"/>
        <v>4.348825653918318</v>
      </c>
      <c r="N16" s="8">
        <v>13483.9</v>
      </c>
      <c r="O16" s="8">
        <v>14316.1</v>
      </c>
      <c r="P16" s="9">
        <f t="shared" si="5"/>
        <v>106.17180489324305</v>
      </c>
      <c r="Q16" s="8">
        <f>12837.4+646.5</f>
        <v>13483.9</v>
      </c>
      <c r="R16" s="20">
        <f>11638.9-646.5</f>
        <v>10992.4</v>
      </c>
      <c r="S16" s="9">
        <f>R16/Q16*100</f>
        <v>81.52240820534118</v>
      </c>
      <c r="T16" s="8">
        <v>13484.9</v>
      </c>
      <c r="U16" s="8">
        <v>11290.5</v>
      </c>
      <c r="V16" s="9">
        <f>U16/T16*100</f>
        <v>83.72698351489444</v>
      </c>
      <c r="W16" s="8">
        <v>15731.2</v>
      </c>
      <c r="X16" s="8"/>
      <c r="Y16" s="9">
        <f>X16/W16*100</f>
        <v>0</v>
      </c>
      <c r="Z16" s="8">
        <v>13483.9</v>
      </c>
      <c r="AA16" s="8"/>
      <c r="AB16" s="9">
        <f>AA16/Z16*100</f>
        <v>0</v>
      </c>
      <c r="AC16" s="8">
        <f>15731.2-48.8</f>
        <v>15682.400000000001</v>
      </c>
      <c r="AD16" s="8"/>
      <c r="AE16" s="9">
        <f>AD16/AC16*100</f>
        <v>0</v>
      </c>
      <c r="AF16" s="8">
        <v>13483.9</v>
      </c>
      <c r="AG16" s="8"/>
      <c r="AH16" s="9">
        <f>AG16/AF16*100</f>
        <v>0</v>
      </c>
      <c r="AI16" s="8">
        <v>15731.2</v>
      </c>
      <c r="AJ16" s="8"/>
      <c r="AK16" s="9">
        <f>AJ16/AI16*100</f>
        <v>0</v>
      </c>
      <c r="AL16" s="8">
        <f>15731.2+177798.4-48800</f>
        <v>144729.6</v>
      </c>
      <c r="AM16" s="8"/>
      <c r="AN16" s="10">
        <f t="shared" si="0"/>
        <v>0</v>
      </c>
      <c r="AO16" s="8">
        <v>13483.9</v>
      </c>
      <c r="AP16" s="8"/>
      <c r="AQ16" s="19"/>
      <c r="AR16" s="8"/>
    </row>
    <row r="17" spans="1:44" s="51" customFormat="1" ht="39.75" customHeight="1">
      <c r="A17" s="57"/>
      <c r="B17" s="58"/>
      <c r="C17" s="59"/>
      <c r="D17" s="14" t="s">
        <v>23</v>
      </c>
      <c r="E17" s="15">
        <f>H17+K17+N17+Q17+T17+W17+Z17+AC17+AF17+AI17+AL17+AO17</f>
        <v>166741.9</v>
      </c>
      <c r="F17" s="16">
        <f>I17+L17+O17+R17+U17+X17+AA17+AD17+AG17+AJ17+AM17+AP17</f>
        <v>58619</v>
      </c>
      <c r="G17" s="9">
        <f t="shared" si="2"/>
        <v>35.15553079339986</v>
      </c>
      <c r="H17" s="8">
        <v>12315.8</v>
      </c>
      <c r="I17" s="8">
        <v>5170.9</v>
      </c>
      <c r="J17" s="49">
        <f t="shared" si="3"/>
        <v>41.9859042855519</v>
      </c>
      <c r="K17" s="8">
        <f>13435.4+185.7</f>
        <v>13621.1</v>
      </c>
      <c r="L17" s="8">
        <v>10643.7</v>
      </c>
      <c r="M17" s="9">
        <f t="shared" si="4"/>
        <v>78.14126612388134</v>
      </c>
      <c r="N17" s="10">
        <f>13435.4+185.7-1473.4</f>
        <v>12147.7</v>
      </c>
      <c r="O17" s="8">
        <v>16457.9</v>
      </c>
      <c r="P17" s="9">
        <f t="shared" si="5"/>
        <v>135.48161380343603</v>
      </c>
      <c r="Q17" s="8">
        <f>13435.3+185.8+10</f>
        <v>13631.099999999999</v>
      </c>
      <c r="R17" s="20">
        <v>13432</v>
      </c>
      <c r="S17" s="9">
        <f>R17/Q17*100</f>
        <v>98.5393695299719</v>
      </c>
      <c r="T17" s="8">
        <f>14555.1+185.8</f>
        <v>14740.9</v>
      </c>
      <c r="U17" s="8">
        <v>12914.5</v>
      </c>
      <c r="V17" s="9">
        <f>U17/T17*100</f>
        <v>87.6099831082227</v>
      </c>
      <c r="W17" s="8">
        <f>13436.5+185.7</f>
        <v>13622.2</v>
      </c>
      <c r="X17" s="8"/>
      <c r="Y17" s="9">
        <f>X17/W17*100</f>
        <v>0</v>
      </c>
      <c r="Z17" s="8">
        <f>13435.4+185.7+1893.1</f>
        <v>15514.2</v>
      </c>
      <c r="AA17" s="8"/>
      <c r="AB17" s="9">
        <f>AA17/Z17*100</f>
        <v>0</v>
      </c>
      <c r="AC17" s="8">
        <f>13435.4+185.7+1893.1</f>
        <v>15514.2</v>
      </c>
      <c r="AD17" s="8"/>
      <c r="AE17" s="9">
        <f>AD17/AC17*100</f>
        <v>0</v>
      </c>
      <c r="AF17" s="8">
        <f>13435.4+1893.1</f>
        <v>15328.5</v>
      </c>
      <c r="AG17" s="8"/>
      <c r="AH17" s="9">
        <f>AG17/AF17*100</f>
        <v>0</v>
      </c>
      <c r="AI17" s="8">
        <v>13435.4</v>
      </c>
      <c r="AJ17" s="8"/>
      <c r="AK17" s="9">
        <f>AJ17/AI17*100</f>
        <v>0</v>
      </c>
      <c r="AL17" s="8">
        <v>13435.4</v>
      </c>
      <c r="AM17" s="8"/>
      <c r="AN17" s="10">
        <f t="shared" si="0"/>
        <v>0</v>
      </c>
      <c r="AO17" s="8">
        <v>13435.4</v>
      </c>
      <c r="AP17" s="8"/>
      <c r="AQ17" s="19"/>
      <c r="AR17" s="8"/>
    </row>
    <row r="18" spans="1:44" s="51" customFormat="1" ht="39.75" customHeight="1">
      <c r="A18" s="60"/>
      <c r="B18" s="61"/>
      <c r="C18" s="62"/>
      <c r="D18" s="14" t="s">
        <v>24</v>
      </c>
      <c r="E18" s="15"/>
      <c r="F18" s="16"/>
      <c r="G18" s="9"/>
      <c r="H18" s="8"/>
      <c r="I18" s="8"/>
      <c r="J18" s="49"/>
      <c r="K18" s="8"/>
      <c r="L18" s="8"/>
      <c r="M18" s="9"/>
      <c r="N18" s="8"/>
      <c r="O18" s="8"/>
      <c r="P18" s="9"/>
      <c r="Q18" s="17"/>
      <c r="R18" s="17"/>
      <c r="S18" s="9"/>
      <c r="T18" s="18"/>
      <c r="U18" s="8"/>
      <c r="V18" s="9"/>
      <c r="W18" s="1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19"/>
      <c r="AI18" s="18"/>
      <c r="AJ18" s="8"/>
      <c r="AK18" s="8"/>
      <c r="AL18" s="18"/>
      <c r="AM18" s="8"/>
      <c r="AN18" s="10"/>
      <c r="AO18" s="8"/>
      <c r="AP18" s="8"/>
      <c r="AQ18" s="19"/>
      <c r="AR18" s="8"/>
    </row>
    <row r="19" spans="1:44" s="51" customFormat="1" ht="39.75" customHeight="1">
      <c r="A19" s="63" t="s">
        <v>26</v>
      </c>
      <c r="B19" s="64"/>
      <c r="C19" s="65"/>
      <c r="D19" s="14" t="s">
        <v>29</v>
      </c>
      <c r="E19" s="15">
        <f>E20+E21</f>
        <v>7012.1</v>
      </c>
      <c r="F19" s="16">
        <f t="shared" si="6"/>
        <v>2852.5</v>
      </c>
      <c r="G19" s="9">
        <f t="shared" si="2"/>
        <v>40.67968226351592</v>
      </c>
      <c r="H19" s="8">
        <f>H20+H21</f>
        <v>264.6</v>
      </c>
      <c r="I19" s="8">
        <f>I20+I21</f>
        <v>125.6</v>
      </c>
      <c r="J19" s="49">
        <f t="shared" si="3"/>
        <v>47.4678760393046</v>
      </c>
      <c r="K19" s="8">
        <f>K20+K21</f>
        <v>462.6</v>
      </c>
      <c r="L19" s="8">
        <f>L20+L21</f>
        <v>404</v>
      </c>
      <c r="M19" s="9">
        <f t="shared" si="4"/>
        <v>87.33246865542586</v>
      </c>
      <c r="N19" s="8">
        <f>N20+N21</f>
        <v>452.69999999999993</v>
      </c>
      <c r="O19" s="8">
        <f>O20+O21</f>
        <v>847.8</v>
      </c>
      <c r="P19" s="9">
        <f t="shared" si="5"/>
        <v>187.27634194831015</v>
      </c>
      <c r="Q19" s="9">
        <f>Q20+Q21</f>
        <v>521.4000000000001</v>
      </c>
      <c r="R19" s="8">
        <f>R20+R21</f>
        <v>926.4</v>
      </c>
      <c r="S19" s="9">
        <f>R19/Q19*100</f>
        <v>177.6754890678941</v>
      </c>
      <c r="T19" s="8">
        <f>T20+T21</f>
        <v>694.4</v>
      </c>
      <c r="U19" s="8">
        <f>U20+U21</f>
        <v>548.7</v>
      </c>
      <c r="V19" s="9">
        <f>U19/T19*100</f>
        <v>79.01785714285715</v>
      </c>
      <c r="W19" s="8">
        <f>W20+W21</f>
        <v>463.4000000000001</v>
      </c>
      <c r="X19" s="8">
        <f>X20+X21</f>
        <v>0</v>
      </c>
      <c r="Y19" s="9">
        <f>X19/W19*100</f>
        <v>0</v>
      </c>
      <c r="Z19" s="8">
        <f>Z20+Z21</f>
        <v>662.6000000000001</v>
      </c>
      <c r="AA19" s="8">
        <f>AA20+AA21</f>
        <v>0</v>
      </c>
      <c r="AB19" s="9">
        <f>AA19/Z19*100</f>
        <v>0</v>
      </c>
      <c r="AC19" s="8">
        <f>AC20+AC21</f>
        <v>462.6</v>
      </c>
      <c r="AD19" s="8">
        <f>AD20+AD21</f>
        <v>0</v>
      </c>
      <c r="AE19" s="9">
        <f>AD19/AC19*100</f>
        <v>0</v>
      </c>
      <c r="AF19" s="8">
        <f>AF20+AF21</f>
        <v>814.3000000000001</v>
      </c>
      <c r="AG19" s="8">
        <f>AG20+AG21</f>
        <v>0</v>
      </c>
      <c r="AH19" s="9">
        <f>AG19/AF19*100</f>
        <v>0</v>
      </c>
      <c r="AI19" s="8">
        <f>AI20+AI21</f>
        <v>814.2</v>
      </c>
      <c r="AJ19" s="8">
        <f>AJ20+AJ21</f>
        <v>0</v>
      </c>
      <c r="AK19" s="9">
        <f>AJ19/AI19*100</f>
        <v>0</v>
      </c>
      <c r="AL19" s="8">
        <f>AL20+AL21</f>
        <v>751</v>
      </c>
      <c r="AM19" s="8">
        <f>AM20+AM21</f>
        <v>0</v>
      </c>
      <c r="AN19" s="10">
        <f t="shared" si="0"/>
        <v>0</v>
      </c>
      <c r="AO19" s="8">
        <f>AO20+AO21</f>
        <v>648.3000000000001</v>
      </c>
      <c r="AP19" s="8"/>
      <c r="AQ19" s="19">
        <f t="shared" si="1"/>
        <v>0</v>
      </c>
      <c r="AR19" s="8"/>
    </row>
    <row r="20" spans="1:44" s="51" customFormat="1" ht="39.75" customHeight="1">
      <c r="A20" s="66"/>
      <c r="B20" s="67"/>
      <c r="C20" s="68"/>
      <c r="D20" s="14" t="s">
        <v>22</v>
      </c>
      <c r="E20" s="15">
        <f>H20+K20+N20+Q20+T20+W20+Z20+AC20+AF20+AI20+AL20+AO20</f>
        <v>1740.9999999999995</v>
      </c>
      <c r="F20" s="16">
        <f t="shared" si="6"/>
        <v>440</v>
      </c>
      <c r="G20" s="9">
        <f t="shared" si="2"/>
        <v>25.27283170591615</v>
      </c>
      <c r="H20" s="8">
        <v>58.8</v>
      </c>
      <c r="I20" s="8">
        <v>0</v>
      </c>
      <c r="J20" s="49">
        <f t="shared" si="3"/>
        <v>0</v>
      </c>
      <c r="K20" s="8">
        <v>117.6</v>
      </c>
      <c r="L20" s="8">
        <v>0</v>
      </c>
      <c r="M20" s="9">
        <f t="shared" si="4"/>
        <v>0</v>
      </c>
      <c r="N20" s="8">
        <v>117.6</v>
      </c>
      <c r="O20" s="8">
        <v>0</v>
      </c>
      <c r="P20" s="9">
        <f t="shared" si="5"/>
        <v>0</v>
      </c>
      <c r="Q20" s="8">
        <v>176.4</v>
      </c>
      <c r="R20" s="20">
        <v>200</v>
      </c>
      <c r="S20" s="9">
        <f>R20/Q20*100</f>
        <v>113.37868480725623</v>
      </c>
      <c r="T20" s="8">
        <f>117.6+129</f>
        <v>246.6</v>
      </c>
      <c r="U20" s="8">
        <v>240</v>
      </c>
      <c r="V20" s="9">
        <f>U20/T20*100</f>
        <v>97.32360097323601</v>
      </c>
      <c r="W20" s="8">
        <v>118.4</v>
      </c>
      <c r="X20" s="8"/>
      <c r="Y20" s="9">
        <f>X20/W20*100</f>
        <v>0</v>
      </c>
      <c r="Z20" s="8">
        <f>117.6+200</f>
        <v>317.6</v>
      </c>
      <c r="AA20" s="8"/>
      <c r="AB20" s="9">
        <f>AA20/Z20*100</f>
        <v>0</v>
      </c>
      <c r="AC20" s="8">
        <v>117.6</v>
      </c>
      <c r="AD20" s="8"/>
      <c r="AE20" s="9">
        <f>AD20/AC20*100</f>
        <v>0</v>
      </c>
      <c r="AF20" s="8">
        <v>117.6</v>
      </c>
      <c r="AG20" s="8"/>
      <c r="AH20" s="9">
        <f>AG20/AF20*100</f>
        <v>0</v>
      </c>
      <c r="AI20" s="8">
        <v>117.6</v>
      </c>
      <c r="AJ20" s="8"/>
      <c r="AK20" s="9">
        <f>AJ20/AI20*100</f>
        <v>0</v>
      </c>
      <c r="AL20" s="8">
        <v>117.6</v>
      </c>
      <c r="AM20" s="8"/>
      <c r="AN20" s="10">
        <f t="shared" si="0"/>
        <v>0</v>
      </c>
      <c r="AO20" s="8">
        <v>117.6</v>
      </c>
      <c r="AP20" s="8"/>
      <c r="AQ20" s="19">
        <f t="shared" si="1"/>
        <v>0</v>
      </c>
      <c r="AR20" s="8"/>
    </row>
    <row r="21" spans="1:44" s="51" customFormat="1" ht="39.75" customHeight="1">
      <c r="A21" s="66"/>
      <c r="B21" s="67"/>
      <c r="C21" s="68"/>
      <c r="D21" s="14" t="s">
        <v>23</v>
      </c>
      <c r="E21" s="15">
        <f>H21+K21+N21+Q21+T21+W21+Z21+AC21+AF21+AI21+AL21+AO21</f>
        <v>5271.1</v>
      </c>
      <c r="F21" s="16">
        <f t="shared" si="6"/>
        <v>2412.5</v>
      </c>
      <c r="G21" s="9">
        <f t="shared" si="2"/>
        <v>45.768435430934716</v>
      </c>
      <c r="H21" s="8">
        <v>205.8</v>
      </c>
      <c r="I21" s="8">
        <v>125.6</v>
      </c>
      <c r="J21" s="49">
        <f t="shared" si="3"/>
        <v>61.03012633624878</v>
      </c>
      <c r="K21" s="8">
        <f>530.7-185.7</f>
        <v>345.00000000000006</v>
      </c>
      <c r="L21" s="8">
        <v>404</v>
      </c>
      <c r="M21" s="9">
        <f t="shared" si="4"/>
        <v>117.1014492753623</v>
      </c>
      <c r="N21" s="8">
        <f>530.9-185.8-10</f>
        <v>335.09999999999997</v>
      </c>
      <c r="O21" s="8">
        <v>847.8</v>
      </c>
      <c r="P21" s="9">
        <f t="shared" si="5"/>
        <v>252.99910474485227</v>
      </c>
      <c r="Q21" s="8">
        <f>530.7-185.7</f>
        <v>345.00000000000006</v>
      </c>
      <c r="R21" s="17">
        <v>726.4</v>
      </c>
      <c r="S21" s="9">
        <f>R21/Q21*100</f>
        <v>210.55072463768113</v>
      </c>
      <c r="T21" s="8">
        <f>633.5-185.7</f>
        <v>447.8</v>
      </c>
      <c r="U21" s="8">
        <v>308.7</v>
      </c>
      <c r="V21" s="9">
        <f>U21/T21*100</f>
        <v>68.93702545779365</v>
      </c>
      <c r="W21" s="8">
        <f>530.7-185.7</f>
        <v>345.00000000000006</v>
      </c>
      <c r="X21" s="8"/>
      <c r="Y21" s="9">
        <f>X21/W21*100</f>
        <v>0</v>
      </c>
      <c r="Z21" s="8">
        <f>530.7-185.7</f>
        <v>345.00000000000006</v>
      </c>
      <c r="AA21" s="8"/>
      <c r="AB21" s="9">
        <f>AA21/Z21*100</f>
        <v>0</v>
      </c>
      <c r="AC21" s="8">
        <f>530.7-185.7</f>
        <v>345.00000000000006</v>
      </c>
      <c r="AD21" s="8"/>
      <c r="AE21" s="9">
        <f>AD21/AC21*100</f>
        <v>0</v>
      </c>
      <c r="AF21" s="8">
        <f>530.7+166</f>
        <v>696.7</v>
      </c>
      <c r="AG21" s="8"/>
      <c r="AH21" s="9">
        <f>AG21/AF21*100</f>
        <v>0</v>
      </c>
      <c r="AI21" s="8">
        <f>530.7+165.9</f>
        <v>696.6</v>
      </c>
      <c r="AJ21" s="8"/>
      <c r="AK21" s="9">
        <f>AJ21/AI21*100</f>
        <v>0</v>
      </c>
      <c r="AL21" s="8">
        <v>633.4</v>
      </c>
      <c r="AM21" s="8"/>
      <c r="AN21" s="10">
        <f t="shared" si="0"/>
        <v>0</v>
      </c>
      <c r="AO21" s="8">
        <v>530.7</v>
      </c>
      <c r="AP21" s="8"/>
      <c r="AQ21" s="19"/>
      <c r="AR21" s="8"/>
    </row>
    <row r="22" spans="1:44" s="51" customFormat="1" ht="39.75" customHeight="1">
      <c r="A22" s="69"/>
      <c r="B22" s="70"/>
      <c r="C22" s="71"/>
      <c r="D22" s="14" t="s">
        <v>24</v>
      </c>
      <c r="E22" s="21"/>
      <c r="F22" s="22"/>
      <c r="G22" s="9"/>
      <c r="H22" s="9"/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8"/>
      <c r="AP22" s="8"/>
      <c r="AQ22" s="19"/>
      <c r="AR22" s="8"/>
    </row>
    <row r="23" spans="1:44" s="5" customFormat="1" ht="12">
      <c r="A23" s="3"/>
      <c r="B23" s="4"/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2">
      <c r="A24" s="3"/>
      <c r="B24" s="4"/>
      <c r="C24" s="3"/>
      <c r="D24" s="3"/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2">
      <c r="A25" s="3"/>
      <c r="B25" s="4"/>
      <c r="C25" s="3"/>
      <c r="D25" s="3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2" customFormat="1" ht="15" customHeight="1">
      <c r="A26" s="24"/>
      <c r="B26" s="41"/>
      <c r="C26" s="24"/>
      <c r="D26" s="42"/>
      <c r="E26" s="43"/>
      <c r="F26" s="43"/>
      <c r="G26" s="43"/>
      <c r="H26" s="43"/>
      <c r="I26" s="43"/>
      <c r="J26" s="25"/>
      <c r="K26" s="25"/>
      <c r="L26" s="42"/>
      <c r="M26" s="25"/>
      <c r="N26" s="25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5.75">
      <c r="A27" s="1"/>
      <c r="B27" s="1"/>
      <c r="C27" s="1"/>
      <c r="D27" s="25"/>
      <c r="E27" s="26"/>
      <c r="F27" s="25"/>
      <c r="G27" s="25"/>
      <c r="H27" s="27"/>
      <c r="I27" s="28"/>
      <c r="J27" s="25"/>
      <c r="K27" s="29"/>
      <c r="L27" s="25"/>
      <c r="M27" s="29"/>
      <c r="N27" s="25"/>
      <c r="O27" s="1"/>
      <c r="P27" s="1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5.75">
      <c r="A28" s="1"/>
      <c r="B28" s="32"/>
      <c r="C28" s="1"/>
      <c r="D28" s="34" t="s">
        <v>38</v>
      </c>
      <c r="E28" s="26"/>
      <c r="F28" s="25"/>
      <c r="G28" s="25"/>
      <c r="H28" s="33"/>
      <c r="I28" s="25"/>
      <c r="J28" s="25"/>
      <c r="K28" s="29"/>
      <c r="L28" s="29" t="s">
        <v>39</v>
      </c>
      <c r="M28" s="29"/>
      <c r="N28" s="25"/>
      <c r="O28" s="3"/>
      <c r="P28" s="3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2.75" customHeight="1">
      <c r="A29" s="1"/>
      <c r="B29" s="1"/>
      <c r="C29" s="1"/>
      <c r="E29" s="35"/>
      <c r="F29" s="33"/>
      <c r="G29" s="33"/>
      <c r="H29" s="29"/>
      <c r="I29" s="36"/>
      <c r="J29" s="29"/>
      <c r="K29" s="29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1.25" customHeight="1">
      <c r="A30" s="1"/>
      <c r="B30" s="1"/>
      <c r="C30" s="1"/>
      <c r="D30" s="37"/>
      <c r="E30" s="35"/>
      <c r="F30" s="33"/>
      <c r="G30" s="33"/>
      <c r="H30" s="27"/>
      <c r="I30" s="30"/>
      <c r="J30" s="29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2.75" customHeight="1">
      <c r="A31" s="1"/>
      <c r="B31" s="1"/>
      <c r="C31" s="1"/>
      <c r="D31" s="38" t="s">
        <v>35</v>
      </c>
      <c r="E31" s="39"/>
      <c r="F31" s="37"/>
      <c r="G31" s="37"/>
      <c r="H31" s="30"/>
      <c r="I31" s="30"/>
      <c r="J31" s="30"/>
      <c r="K31" s="40"/>
      <c r="L31" s="30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" customFormat="1" ht="15">
      <c r="A32" s="3"/>
      <c r="B32" s="1"/>
      <c r="C32" s="3"/>
      <c r="D32" s="38" t="s">
        <v>34</v>
      </c>
      <c r="E32" s="39"/>
      <c r="F32" s="37"/>
      <c r="G32" s="37"/>
      <c r="H32" s="30"/>
      <c r="I32" s="30"/>
      <c r="J32" s="30"/>
      <c r="K32" s="40"/>
      <c r="L32" s="30"/>
      <c r="M32" s="3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mergeCells count="28">
    <mergeCell ref="AR7:AR8"/>
    <mergeCell ref="H7:AQ7"/>
    <mergeCell ref="AF8:AH8"/>
    <mergeCell ref="AL8:AN8"/>
    <mergeCell ref="F8:F9"/>
    <mergeCell ref="G8:G9"/>
    <mergeCell ref="N8:P8"/>
    <mergeCell ref="AO8:AQ8"/>
    <mergeCell ref="E8:E9"/>
    <mergeCell ref="H8:J8"/>
    <mergeCell ref="E7:G7"/>
    <mergeCell ref="Q8:S8"/>
    <mergeCell ref="AC8:AE8"/>
    <mergeCell ref="AI8:AK8"/>
    <mergeCell ref="K8:M8"/>
    <mergeCell ref="T8:V8"/>
    <mergeCell ref="W8:Y8"/>
    <mergeCell ref="Z8:AB8"/>
    <mergeCell ref="A3:S3"/>
    <mergeCell ref="A4:S4"/>
    <mergeCell ref="A5:S5"/>
    <mergeCell ref="A11:C14"/>
    <mergeCell ref="A19:C22"/>
    <mergeCell ref="A15:C18"/>
    <mergeCell ref="A7:A9"/>
    <mergeCell ref="B7:B9"/>
    <mergeCell ref="C7:C9"/>
    <mergeCell ref="D7: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Марина Александровна</dc:creator>
  <cp:keywords/>
  <dc:description/>
  <cp:lastModifiedBy>Топчий Марина Александровна</cp:lastModifiedBy>
  <cp:lastPrinted>2018-06-05T11:02:36Z</cp:lastPrinted>
  <dcterms:created xsi:type="dcterms:W3CDTF">2015-12-20T09:42:12Z</dcterms:created>
  <dcterms:modified xsi:type="dcterms:W3CDTF">2018-06-05T11:03:20Z</dcterms:modified>
  <cp:category/>
  <cp:version/>
  <cp:contentType/>
  <cp:contentStatus/>
</cp:coreProperties>
</file>